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80" yWindow="0" windowWidth="24820" windowHeight="153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2" i="1" l="1"/>
  <c r="H71" i="1"/>
  <c r="J72" i="1"/>
  <c r="J71" i="1"/>
  <c r="G72" i="1"/>
  <c r="G71" i="1"/>
  <c r="F72" i="1"/>
  <c r="F71" i="1"/>
  <c r="C68" i="1"/>
  <c r="C27" i="1"/>
  <c r="BN78" i="1"/>
  <c r="BE78" i="1"/>
  <c r="C26" i="1"/>
  <c r="AV78" i="1"/>
  <c r="AM78" i="1"/>
  <c r="C90" i="1"/>
  <c r="C28" i="1"/>
  <c r="CF78" i="1"/>
  <c r="BW78" i="1"/>
  <c r="C97" i="1"/>
  <c r="BN69" i="1"/>
  <c r="BN67" i="1"/>
  <c r="BN70" i="1"/>
  <c r="BN68" i="1"/>
  <c r="BN73" i="1"/>
  <c r="BN74" i="1"/>
  <c r="BN81" i="1"/>
  <c r="BE69" i="1"/>
  <c r="BE67" i="1"/>
  <c r="BE70" i="1"/>
  <c r="BE68" i="1"/>
  <c r="BE73" i="1"/>
  <c r="BE74" i="1"/>
  <c r="BE81" i="1"/>
  <c r="AV69" i="1"/>
  <c r="AV67" i="1"/>
  <c r="AV70" i="1"/>
  <c r="AV68" i="1"/>
  <c r="AV73" i="1"/>
  <c r="AV74" i="1"/>
  <c r="AV81" i="1"/>
  <c r="AM69" i="1"/>
  <c r="AM67" i="1"/>
  <c r="AM70" i="1"/>
  <c r="AM68" i="1"/>
  <c r="AM73" i="1"/>
  <c r="AM74" i="1"/>
  <c r="AM81" i="1"/>
  <c r="AD69" i="1"/>
  <c r="AD67" i="1"/>
  <c r="AD70" i="1"/>
  <c r="AD68" i="1"/>
  <c r="AD73" i="1"/>
  <c r="AD74" i="1"/>
  <c r="AD81" i="1"/>
  <c r="U70" i="1"/>
  <c r="U67" i="1"/>
  <c r="U68" i="1"/>
  <c r="U69" i="1"/>
  <c r="U74" i="1"/>
  <c r="U81" i="1"/>
  <c r="L66" i="1"/>
  <c r="L67" i="1"/>
  <c r="L70" i="1"/>
  <c r="L68" i="1"/>
  <c r="L69" i="1"/>
  <c r="L74" i="1"/>
  <c r="L81" i="1"/>
  <c r="BN71" i="1"/>
  <c r="BN72" i="1"/>
  <c r="BN75" i="1"/>
  <c r="BN82" i="1"/>
  <c r="BE71" i="1"/>
  <c r="BE72" i="1"/>
  <c r="BE75" i="1"/>
  <c r="BE82" i="1"/>
  <c r="AV71" i="1"/>
  <c r="AV72" i="1"/>
  <c r="AV75" i="1"/>
  <c r="AV82" i="1"/>
  <c r="AM71" i="1"/>
  <c r="AM72" i="1"/>
  <c r="AM75" i="1"/>
  <c r="AM82" i="1"/>
  <c r="U71" i="1"/>
  <c r="U72" i="1"/>
  <c r="U75" i="1"/>
  <c r="U82" i="1"/>
  <c r="L71" i="1"/>
  <c r="L72" i="1"/>
  <c r="L75" i="1"/>
  <c r="L82" i="1"/>
  <c r="C91" i="1"/>
  <c r="CF69" i="1"/>
  <c r="CF67" i="1"/>
  <c r="CF70" i="1"/>
  <c r="CF68" i="1"/>
  <c r="CF73" i="1"/>
  <c r="CF74" i="1"/>
  <c r="CF81" i="1"/>
  <c r="BW69" i="1"/>
  <c r="BW67" i="1"/>
  <c r="BW70" i="1"/>
  <c r="BW68" i="1"/>
  <c r="BW73" i="1"/>
  <c r="BW74" i="1"/>
  <c r="BW81" i="1"/>
  <c r="CF71" i="1"/>
  <c r="CF72" i="1"/>
  <c r="CF75" i="1"/>
  <c r="CF82" i="1"/>
  <c r="BW71" i="1"/>
  <c r="BW72" i="1"/>
  <c r="BW75" i="1"/>
  <c r="BW82" i="1"/>
  <c r="C98" i="1"/>
  <c r="L57" i="1"/>
  <c r="L58" i="1"/>
  <c r="U57" i="1"/>
  <c r="U58" i="1"/>
  <c r="AD57" i="1"/>
  <c r="AD58" i="1"/>
  <c r="AM57" i="1"/>
  <c r="AM58" i="1"/>
  <c r="AV57" i="1"/>
  <c r="AV58" i="1"/>
  <c r="BE57" i="1"/>
  <c r="BE58" i="1"/>
  <c r="BN57" i="1"/>
  <c r="BN58" i="1"/>
  <c r="BN59" i="1"/>
  <c r="BW59" i="1"/>
  <c r="CF59" i="1"/>
  <c r="C15" i="1"/>
  <c r="C95" i="1"/>
  <c r="C22" i="1"/>
  <c r="C96" i="1"/>
  <c r="C94" i="1"/>
  <c r="C104" i="1"/>
  <c r="D27" i="1"/>
  <c r="BO78" i="1"/>
  <c r="BF78" i="1"/>
  <c r="D26" i="1"/>
  <c r="AW78" i="1"/>
  <c r="AN78" i="1"/>
  <c r="D90" i="1"/>
  <c r="D28" i="1"/>
  <c r="CG78" i="1"/>
  <c r="BX78" i="1"/>
  <c r="D97" i="1"/>
  <c r="BO69" i="1"/>
  <c r="D67" i="1"/>
  <c r="BO67" i="1"/>
  <c r="BO70" i="1"/>
  <c r="D68" i="1"/>
  <c r="BO68" i="1"/>
  <c r="BO73" i="1"/>
  <c r="BO74" i="1"/>
  <c r="D40" i="1"/>
  <c r="BO81" i="1"/>
  <c r="BF69" i="1"/>
  <c r="BF67" i="1"/>
  <c r="BF70" i="1"/>
  <c r="BF68" i="1"/>
  <c r="BF73" i="1"/>
  <c r="BF74" i="1"/>
  <c r="BF81" i="1"/>
  <c r="AW69" i="1"/>
  <c r="AW67" i="1"/>
  <c r="AW70" i="1"/>
  <c r="AW68" i="1"/>
  <c r="AW73" i="1"/>
  <c r="AW74" i="1"/>
  <c r="AW81" i="1"/>
  <c r="AN69" i="1"/>
  <c r="AN67" i="1"/>
  <c r="AN70" i="1"/>
  <c r="AN68" i="1"/>
  <c r="AN73" i="1"/>
  <c r="AN74" i="1"/>
  <c r="AN81" i="1"/>
  <c r="AE69" i="1"/>
  <c r="AE67" i="1"/>
  <c r="AE70" i="1"/>
  <c r="AE68" i="1"/>
  <c r="AE73" i="1"/>
  <c r="AE74" i="1"/>
  <c r="AE81" i="1"/>
  <c r="V69" i="1"/>
  <c r="V70" i="1"/>
  <c r="V68" i="1"/>
  <c r="V73" i="1"/>
  <c r="V67" i="1"/>
  <c r="V74" i="1"/>
  <c r="V81" i="1"/>
  <c r="M66" i="1"/>
  <c r="M67" i="1"/>
  <c r="M70" i="1"/>
  <c r="M73" i="1"/>
  <c r="M68" i="1"/>
  <c r="M69" i="1"/>
  <c r="M74" i="1"/>
  <c r="M81" i="1"/>
  <c r="BO71" i="1"/>
  <c r="BO72" i="1"/>
  <c r="BO75" i="1"/>
  <c r="D41" i="1"/>
  <c r="BO82" i="1"/>
  <c r="BF71" i="1"/>
  <c r="BF72" i="1"/>
  <c r="BF75" i="1"/>
  <c r="BF82" i="1"/>
  <c r="AW71" i="1"/>
  <c r="AW72" i="1"/>
  <c r="AW75" i="1"/>
  <c r="AW82" i="1"/>
  <c r="AN71" i="1"/>
  <c r="AN72" i="1"/>
  <c r="AN75" i="1"/>
  <c r="AN82" i="1"/>
  <c r="V71" i="1"/>
  <c r="V72" i="1"/>
  <c r="V75" i="1"/>
  <c r="V82" i="1"/>
  <c r="M71" i="1"/>
  <c r="M72" i="1"/>
  <c r="M75" i="1"/>
  <c r="M82" i="1"/>
  <c r="D91" i="1"/>
  <c r="CG69" i="1"/>
  <c r="CG67" i="1"/>
  <c r="CG70" i="1"/>
  <c r="CG68" i="1"/>
  <c r="CG73" i="1"/>
  <c r="CG74" i="1"/>
  <c r="CG81" i="1"/>
  <c r="BX69" i="1"/>
  <c r="BX67" i="1"/>
  <c r="BX70" i="1"/>
  <c r="BX68" i="1"/>
  <c r="BX73" i="1"/>
  <c r="BX74" i="1"/>
  <c r="BX81" i="1"/>
  <c r="CG71" i="1"/>
  <c r="CG72" i="1"/>
  <c r="CG75" i="1"/>
  <c r="CG82" i="1"/>
  <c r="BX71" i="1"/>
  <c r="BX72" i="1"/>
  <c r="BX75" i="1"/>
  <c r="BX82" i="1"/>
  <c r="D98" i="1"/>
  <c r="D94" i="1"/>
  <c r="C105" i="1"/>
  <c r="E10" i="1"/>
  <c r="E11" i="1"/>
  <c r="E15" i="1"/>
  <c r="E95" i="1"/>
  <c r="E22" i="1"/>
  <c r="E96" i="1"/>
  <c r="E27" i="1"/>
  <c r="BP78" i="1"/>
  <c r="BG78" i="1"/>
  <c r="E26" i="1"/>
  <c r="AX78" i="1"/>
  <c r="AO78" i="1"/>
  <c r="E90" i="1"/>
  <c r="E28" i="1"/>
  <c r="CH78" i="1"/>
  <c r="BY78" i="1"/>
  <c r="E97" i="1"/>
  <c r="E66" i="1"/>
  <c r="BP66" i="1"/>
  <c r="BP69" i="1"/>
  <c r="E67" i="1"/>
  <c r="BP67" i="1"/>
  <c r="BP70" i="1"/>
  <c r="E68" i="1"/>
  <c r="BP68" i="1"/>
  <c r="BP73" i="1"/>
  <c r="BP74" i="1"/>
  <c r="E38" i="1"/>
  <c r="E40" i="1"/>
  <c r="BP81" i="1"/>
  <c r="BG66" i="1"/>
  <c r="BG69" i="1"/>
  <c r="BG67" i="1"/>
  <c r="BG70" i="1"/>
  <c r="BG68" i="1"/>
  <c r="BG73" i="1"/>
  <c r="BG74" i="1"/>
  <c r="BG81" i="1"/>
  <c r="AX66" i="1"/>
  <c r="AX69" i="1"/>
  <c r="AX67" i="1"/>
  <c r="AX70" i="1"/>
  <c r="AX68" i="1"/>
  <c r="AX73" i="1"/>
  <c r="AX74" i="1"/>
  <c r="AX81" i="1"/>
  <c r="AO66" i="1"/>
  <c r="AO69" i="1"/>
  <c r="AO67" i="1"/>
  <c r="AO70" i="1"/>
  <c r="AO68" i="1"/>
  <c r="AO73" i="1"/>
  <c r="AO74" i="1"/>
  <c r="AO81" i="1"/>
  <c r="AF66" i="1"/>
  <c r="AF69" i="1"/>
  <c r="AF67" i="1"/>
  <c r="AF70" i="1"/>
  <c r="AF68" i="1"/>
  <c r="AF73" i="1"/>
  <c r="AF74" i="1"/>
  <c r="AF81" i="1"/>
  <c r="W66" i="1"/>
  <c r="W69" i="1"/>
  <c r="W67" i="1"/>
  <c r="W70" i="1"/>
  <c r="W68" i="1"/>
  <c r="W73" i="1"/>
  <c r="W74" i="1"/>
  <c r="W81" i="1"/>
  <c r="N66" i="1"/>
  <c r="N67" i="1"/>
  <c r="N70" i="1"/>
  <c r="N68" i="1"/>
  <c r="N73" i="1"/>
  <c r="N69" i="1"/>
  <c r="N74" i="1"/>
  <c r="N81" i="1"/>
  <c r="BP71" i="1"/>
  <c r="BP72" i="1"/>
  <c r="BP75" i="1"/>
  <c r="E39" i="1"/>
  <c r="E41" i="1"/>
  <c r="BP82" i="1"/>
  <c r="BG71" i="1"/>
  <c r="BG72" i="1"/>
  <c r="BG75" i="1"/>
  <c r="BG82" i="1"/>
  <c r="AX71" i="1"/>
  <c r="AX72" i="1"/>
  <c r="AX75" i="1"/>
  <c r="AX82" i="1"/>
  <c r="AO71" i="1"/>
  <c r="AO72" i="1"/>
  <c r="AO75" i="1"/>
  <c r="AO82" i="1"/>
  <c r="W71" i="1"/>
  <c r="W72" i="1"/>
  <c r="W75" i="1"/>
  <c r="W82" i="1"/>
  <c r="N71" i="1"/>
  <c r="N72" i="1"/>
  <c r="N75" i="1"/>
  <c r="N82" i="1"/>
  <c r="E91" i="1"/>
  <c r="CH66" i="1"/>
  <c r="CH69" i="1"/>
  <c r="CH67" i="1"/>
  <c r="CH70" i="1"/>
  <c r="CH68" i="1"/>
  <c r="CH73" i="1"/>
  <c r="CH74" i="1"/>
  <c r="CH81" i="1"/>
  <c r="BY66" i="1"/>
  <c r="BY69" i="1"/>
  <c r="BY67" i="1"/>
  <c r="BY70" i="1"/>
  <c r="BY68" i="1"/>
  <c r="BY73" i="1"/>
  <c r="BY74" i="1"/>
  <c r="BY81" i="1"/>
  <c r="CH71" i="1"/>
  <c r="CH72" i="1"/>
  <c r="CH75" i="1"/>
  <c r="CH82" i="1"/>
  <c r="BY71" i="1"/>
  <c r="BY72" i="1"/>
  <c r="BY75" i="1"/>
  <c r="BY82" i="1"/>
  <c r="E98" i="1"/>
  <c r="E94" i="1"/>
  <c r="C106" i="1"/>
  <c r="F10" i="1"/>
  <c r="F11" i="1"/>
  <c r="F15" i="1"/>
  <c r="F95" i="1"/>
  <c r="F22" i="1"/>
  <c r="F96" i="1"/>
  <c r="F27" i="1"/>
  <c r="BQ78" i="1"/>
  <c r="BH78" i="1"/>
  <c r="F26" i="1"/>
  <c r="AY78" i="1"/>
  <c r="AP78" i="1"/>
  <c r="F90" i="1"/>
  <c r="F28" i="1"/>
  <c r="CI78" i="1"/>
  <c r="BZ78" i="1"/>
  <c r="F97" i="1"/>
  <c r="F66" i="1"/>
  <c r="BQ66" i="1"/>
  <c r="BQ69" i="1"/>
  <c r="F67" i="1"/>
  <c r="BQ67" i="1"/>
  <c r="BQ70" i="1"/>
  <c r="F68" i="1"/>
  <c r="BQ68" i="1"/>
  <c r="BQ73" i="1"/>
  <c r="BQ74" i="1"/>
  <c r="F38" i="1"/>
  <c r="F40" i="1"/>
  <c r="BQ81" i="1"/>
  <c r="BH66" i="1"/>
  <c r="BH69" i="1"/>
  <c r="BH67" i="1"/>
  <c r="BH70" i="1"/>
  <c r="BH68" i="1"/>
  <c r="BH73" i="1"/>
  <c r="BH74" i="1"/>
  <c r="BH81" i="1"/>
  <c r="AY66" i="1"/>
  <c r="AY69" i="1"/>
  <c r="AY67" i="1"/>
  <c r="AY70" i="1"/>
  <c r="AY68" i="1"/>
  <c r="AY73" i="1"/>
  <c r="AY74" i="1"/>
  <c r="AY81" i="1"/>
  <c r="AP66" i="1"/>
  <c r="AP69" i="1"/>
  <c r="AP67" i="1"/>
  <c r="AP70" i="1"/>
  <c r="AP68" i="1"/>
  <c r="AP73" i="1"/>
  <c r="AP74" i="1"/>
  <c r="AP81" i="1"/>
  <c r="AG66" i="1"/>
  <c r="AG69" i="1"/>
  <c r="AG67" i="1"/>
  <c r="AG70" i="1"/>
  <c r="AG68" i="1"/>
  <c r="AG73" i="1"/>
  <c r="AG74" i="1"/>
  <c r="AG81" i="1"/>
  <c r="X66" i="1"/>
  <c r="X69" i="1"/>
  <c r="X67" i="1"/>
  <c r="X70" i="1"/>
  <c r="X68" i="1"/>
  <c r="X73" i="1"/>
  <c r="X74" i="1"/>
  <c r="X81" i="1"/>
  <c r="O66" i="1"/>
  <c r="O67" i="1"/>
  <c r="O70" i="1"/>
  <c r="O68" i="1"/>
  <c r="O73" i="1"/>
  <c r="O69" i="1"/>
  <c r="O74" i="1"/>
  <c r="O81" i="1"/>
  <c r="BQ71" i="1"/>
  <c r="BQ72" i="1"/>
  <c r="BQ75" i="1"/>
  <c r="F39" i="1"/>
  <c r="F41" i="1"/>
  <c r="BQ82" i="1"/>
  <c r="BH71" i="1"/>
  <c r="BH72" i="1"/>
  <c r="BH75" i="1"/>
  <c r="BH82" i="1"/>
  <c r="AY71" i="1"/>
  <c r="AY72" i="1"/>
  <c r="AY75" i="1"/>
  <c r="AY82" i="1"/>
  <c r="AP71" i="1"/>
  <c r="AP72" i="1"/>
  <c r="AP75" i="1"/>
  <c r="AP82" i="1"/>
  <c r="X71" i="1"/>
  <c r="X72" i="1"/>
  <c r="X75" i="1"/>
  <c r="X82" i="1"/>
  <c r="O71" i="1"/>
  <c r="O72" i="1"/>
  <c r="O75" i="1"/>
  <c r="O82" i="1"/>
  <c r="F91" i="1"/>
  <c r="CI66" i="1"/>
  <c r="CI69" i="1"/>
  <c r="CI67" i="1"/>
  <c r="CI70" i="1"/>
  <c r="CI68" i="1"/>
  <c r="CI73" i="1"/>
  <c r="CI74" i="1"/>
  <c r="CI81" i="1"/>
  <c r="BZ66" i="1"/>
  <c r="BZ69" i="1"/>
  <c r="BZ67" i="1"/>
  <c r="BZ70" i="1"/>
  <c r="BZ68" i="1"/>
  <c r="BZ73" i="1"/>
  <c r="BZ74" i="1"/>
  <c r="BZ81" i="1"/>
  <c r="CI71" i="1"/>
  <c r="CI72" i="1"/>
  <c r="CI75" i="1"/>
  <c r="CI82" i="1"/>
  <c r="BZ71" i="1"/>
  <c r="BZ72" i="1"/>
  <c r="BZ75" i="1"/>
  <c r="BZ82" i="1"/>
  <c r="F98" i="1"/>
  <c r="F94" i="1"/>
  <c r="C107" i="1"/>
  <c r="G10" i="1"/>
  <c r="G11" i="1"/>
  <c r="G15" i="1"/>
  <c r="P57" i="1"/>
  <c r="P58" i="1"/>
  <c r="Y57" i="1"/>
  <c r="Y58" i="1"/>
  <c r="AH57" i="1"/>
  <c r="AH58" i="1"/>
  <c r="AQ57" i="1"/>
  <c r="AQ58" i="1"/>
  <c r="AZ57" i="1"/>
  <c r="AZ58" i="1"/>
  <c r="BI57" i="1"/>
  <c r="BI58" i="1"/>
  <c r="BR57" i="1"/>
  <c r="BR58" i="1"/>
  <c r="BR59" i="1"/>
  <c r="CA59" i="1"/>
  <c r="CJ59" i="1"/>
  <c r="G95" i="1"/>
  <c r="G22" i="1"/>
  <c r="G96" i="1"/>
  <c r="G27" i="1"/>
  <c r="BR78" i="1"/>
  <c r="BI78" i="1"/>
  <c r="G26" i="1"/>
  <c r="AZ78" i="1"/>
  <c r="AQ78" i="1"/>
  <c r="G90" i="1"/>
  <c r="G28" i="1"/>
  <c r="CJ78" i="1"/>
  <c r="CA78" i="1"/>
  <c r="G97" i="1"/>
  <c r="G66" i="1"/>
  <c r="BR66" i="1"/>
  <c r="BR69" i="1"/>
  <c r="G67" i="1"/>
  <c r="BR67" i="1"/>
  <c r="BR70" i="1"/>
  <c r="G68" i="1"/>
  <c r="BR68" i="1"/>
  <c r="BR73" i="1"/>
  <c r="BR74" i="1"/>
  <c r="G38" i="1"/>
  <c r="G40" i="1"/>
  <c r="BR81" i="1"/>
  <c r="BI66" i="1"/>
  <c r="BI69" i="1"/>
  <c r="BI67" i="1"/>
  <c r="BI70" i="1"/>
  <c r="BI68" i="1"/>
  <c r="BI73" i="1"/>
  <c r="BI74" i="1"/>
  <c r="BI81" i="1"/>
  <c r="AZ66" i="1"/>
  <c r="AZ69" i="1"/>
  <c r="AZ67" i="1"/>
  <c r="AZ70" i="1"/>
  <c r="AZ68" i="1"/>
  <c r="AZ73" i="1"/>
  <c r="AZ74" i="1"/>
  <c r="AZ81" i="1"/>
  <c r="AQ66" i="1"/>
  <c r="AQ69" i="1"/>
  <c r="AQ67" i="1"/>
  <c r="AQ70" i="1"/>
  <c r="AQ68" i="1"/>
  <c r="AQ73" i="1"/>
  <c r="AQ74" i="1"/>
  <c r="AQ81" i="1"/>
  <c r="AH66" i="1"/>
  <c r="AH69" i="1"/>
  <c r="AH67" i="1"/>
  <c r="AH70" i="1"/>
  <c r="AH68" i="1"/>
  <c r="AH73" i="1"/>
  <c r="AH74" i="1"/>
  <c r="AH81" i="1"/>
  <c r="Y66" i="1"/>
  <c r="Y69" i="1"/>
  <c r="Y67" i="1"/>
  <c r="Y70" i="1"/>
  <c r="Y68" i="1"/>
  <c r="Y73" i="1"/>
  <c r="Y74" i="1"/>
  <c r="Y81" i="1"/>
  <c r="P66" i="1"/>
  <c r="P67" i="1"/>
  <c r="P70" i="1"/>
  <c r="P68" i="1"/>
  <c r="P73" i="1"/>
  <c r="P74" i="1"/>
  <c r="P81" i="1"/>
  <c r="BR71" i="1"/>
  <c r="BR72" i="1"/>
  <c r="BR75" i="1"/>
  <c r="G39" i="1"/>
  <c r="G41" i="1"/>
  <c r="BR82" i="1"/>
  <c r="BI71" i="1"/>
  <c r="BI72" i="1"/>
  <c r="BI75" i="1"/>
  <c r="BI82" i="1"/>
  <c r="AZ71" i="1"/>
  <c r="AZ72" i="1"/>
  <c r="AZ75" i="1"/>
  <c r="AZ82" i="1"/>
  <c r="AQ71" i="1"/>
  <c r="AQ72" i="1"/>
  <c r="AQ75" i="1"/>
  <c r="AQ82" i="1"/>
  <c r="Y71" i="1"/>
  <c r="Y72" i="1"/>
  <c r="Y75" i="1"/>
  <c r="Y82" i="1"/>
  <c r="P71" i="1"/>
  <c r="P72" i="1"/>
  <c r="P75" i="1"/>
  <c r="P82" i="1"/>
  <c r="G91" i="1"/>
  <c r="CJ66" i="1"/>
  <c r="CJ69" i="1"/>
  <c r="CJ67" i="1"/>
  <c r="CJ70" i="1"/>
  <c r="CJ68" i="1"/>
  <c r="CJ73" i="1"/>
  <c r="CJ74" i="1"/>
  <c r="CJ81" i="1"/>
  <c r="CA66" i="1"/>
  <c r="CA69" i="1"/>
  <c r="CA67" i="1"/>
  <c r="CA70" i="1"/>
  <c r="CA68" i="1"/>
  <c r="CA73" i="1"/>
  <c r="CA74" i="1"/>
  <c r="CA81" i="1"/>
  <c r="CJ71" i="1"/>
  <c r="CJ72" i="1"/>
  <c r="CJ75" i="1"/>
  <c r="CJ82" i="1"/>
  <c r="CA71" i="1"/>
  <c r="CA72" i="1"/>
  <c r="CA75" i="1"/>
  <c r="CA82" i="1"/>
  <c r="G98" i="1"/>
  <c r="G94" i="1"/>
  <c r="C108" i="1"/>
  <c r="H10" i="1"/>
  <c r="H11" i="1"/>
  <c r="H15" i="1"/>
  <c r="H95" i="1"/>
  <c r="H22" i="1"/>
  <c r="H96" i="1"/>
  <c r="H27" i="1"/>
  <c r="BS78" i="1"/>
  <c r="BJ78" i="1"/>
  <c r="H26" i="1"/>
  <c r="BA78" i="1"/>
  <c r="AR78" i="1"/>
  <c r="H90" i="1"/>
  <c r="H28" i="1"/>
  <c r="CK78" i="1"/>
  <c r="CB78" i="1"/>
  <c r="H97" i="1"/>
  <c r="H66" i="1"/>
  <c r="BS66" i="1"/>
  <c r="BS69" i="1"/>
  <c r="H67" i="1"/>
  <c r="BS67" i="1"/>
  <c r="BS70" i="1"/>
  <c r="H68" i="1"/>
  <c r="BS68" i="1"/>
  <c r="BS73" i="1"/>
  <c r="BS74" i="1"/>
  <c r="H38" i="1"/>
  <c r="H40" i="1"/>
  <c r="BS81" i="1"/>
  <c r="BJ66" i="1"/>
  <c r="BJ69" i="1"/>
  <c r="BJ67" i="1"/>
  <c r="BJ70" i="1"/>
  <c r="BJ68" i="1"/>
  <c r="BJ73" i="1"/>
  <c r="BJ74" i="1"/>
  <c r="BJ81" i="1"/>
  <c r="BA66" i="1"/>
  <c r="BA69" i="1"/>
  <c r="BA67" i="1"/>
  <c r="BA70" i="1"/>
  <c r="BA68" i="1"/>
  <c r="BA73" i="1"/>
  <c r="BA74" i="1"/>
  <c r="BA81" i="1"/>
  <c r="AR66" i="1"/>
  <c r="AR69" i="1"/>
  <c r="AR67" i="1"/>
  <c r="AR70" i="1"/>
  <c r="AR68" i="1"/>
  <c r="AR73" i="1"/>
  <c r="AR74" i="1"/>
  <c r="AR81" i="1"/>
  <c r="AI66" i="1"/>
  <c r="AI69" i="1"/>
  <c r="AI67" i="1"/>
  <c r="AI70" i="1"/>
  <c r="AI68" i="1"/>
  <c r="AI73" i="1"/>
  <c r="AI74" i="1"/>
  <c r="AI81" i="1"/>
  <c r="Z66" i="1"/>
  <c r="Z69" i="1"/>
  <c r="Z67" i="1"/>
  <c r="Z70" i="1"/>
  <c r="Z68" i="1"/>
  <c r="Z73" i="1"/>
  <c r="Z74" i="1"/>
  <c r="Z81" i="1"/>
  <c r="Q66" i="1"/>
  <c r="Q69" i="1"/>
  <c r="Q67" i="1"/>
  <c r="Q70" i="1"/>
  <c r="Q68" i="1"/>
  <c r="Q73" i="1"/>
  <c r="Q74" i="1"/>
  <c r="Q81" i="1"/>
  <c r="BS71" i="1"/>
  <c r="BS72" i="1"/>
  <c r="BS75" i="1"/>
  <c r="H39" i="1"/>
  <c r="H41" i="1"/>
  <c r="BS82" i="1"/>
  <c r="BJ71" i="1"/>
  <c r="BJ72" i="1"/>
  <c r="BJ75" i="1"/>
  <c r="BJ82" i="1"/>
  <c r="BA71" i="1"/>
  <c r="BA72" i="1"/>
  <c r="BA75" i="1"/>
  <c r="BA82" i="1"/>
  <c r="AR71" i="1"/>
  <c r="AR72" i="1"/>
  <c r="AR75" i="1"/>
  <c r="AR82" i="1"/>
  <c r="Z71" i="1"/>
  <c r="Z72" i="1"/>
  <c r="Z75" i="1"/>
  <c r="Z82" i="1"/>
  <c r="Q71" i="1"/>
  <c r="Q72" i="1"/>
  <c r="Q75" i="1"/>
  <c r="Q82" i="1"/>
  <c r="H91" i="1"/>
  <c r="CK66" i="1"/>
  <c r="CK69" i="1"/>
  <c r="CK67" i="1"/>
  <c r="CK70" i="1"/>
  <c r="CK68" i="1"/>
  <c r="CK73" i="1"/>
  <c r="CK74" i="1"/>
  <c r="CK81" i="1"/>
  <c r="CB66" i="1"/>
  <c r="CB69" i="1"/>
  <c r="CB67" i="1"/>
  <c r="CB70" i="1"/>
  <c r="CB68" i="1"/>
  <c r="CB73" i="1"/>
  <c r="CB74" i="1"/>
  <c r="CB81" i="1"/>
  <c r="CK71" i="1"/>
  <c r="CK72" i="1"/>
  <c r="CK75" i="1"/>
  <c r="CK82" i="1"/>
  <c r="CB71" i="1"/>
  <c r="CB72" i="1"/>
  <c r="CB75" i="1"/>
  <c r="CB82" i="1"/>
  <c r="H98" i="1"/>
  <c r="H94" i="1"/>
  <c r="C109" i="1"/>
  <c r="I10" i="1"/>
  <c r="I11" i="1"/>
  <c r="I15" i="1"/>
  <c r="R57" i="1"/>
  <c r="R58" i="1"/>
  <c r="AA57" i="1"/>
  <c r="AA58" i="1"/>
  <c r="AJ57" i="1"/>
  <c r="AJ58" i="1"/>
  <c r="AS57" i="1"/>
  <c r="AS58" i="1"/>
  <c r="BB57" i="1"/>
  <c r="BB58" i="1"/>
  <c r="BK57" i="1"/>
  <c r="BK58" i="1"/>
  <c r="BT57" i="1"/>
  <c r="BT58" i="1"/>
  <c r="BT59" i="1"/>
  <c r="CC59" i="1"/>
  <c r="CL59" i="1"/>
  <c r="I95" i="1"/>
  <c r="I22" i="1"/>
  <c r="I96" i="1"/>
  <c r="I27" i="1"/>
  <c r="BT78" i="1"/>
  <c r="BK78" i="1"/>
  <c r="I26" i="1"/>
  <c r="BB78" i="1"/>
  <c r="AS78" i="1"/>
  <c r="I90" i="1"/>
  <c r="I28" i="1"/>
  <c r="CL78" i="1"/>
  <c r="CC78" i="1"/>
  <c r="I97" i="1"/>
  <c r="I66" i="1"/>
  <c r="BT66" i="1"/>
  <c r="BT69" i="1"/>
  <c r="I67" i="1"/>
  <c r="BT67" i="1"/>
  <c r="BT70" i="1"/>
  <c r="I68" i="1"/>
  <c r="BT68" i="1"/>
  <c r="BT73" i="1"/>
  <c r="BT74" i="1"/>
  <c r="I38" i="1"/>
  <c r="I40" i="1"/>
  <c r="BT81" i="1"/>
  <c r="BK66" i="1"/>
  <c r="BK69" i="1"/>
  <c r="BK67" i="1"/>
  <c r="BK70" i="1"/>
  <c r="BK68" i="1"/>
  <c r="BK73" i="1"/>
  <c r="BK74" i="1"/>
  <c r="BK81" i="1"/>
  <c r="BB66" i="1"/>
  <c r="BB69" i="1"/>
  <c r="BB67" i="1"/>
  <c r="BB70" i="1"/>
  <c r="BB68" i="1"/>
  <c r="BB73" i="1"/>
  <c r="BB74" i="1"/>
  <c r="BB81" i="1"/>
  <c r="AS66" i="1"/>
  <c r="AS69" i="1"/>
  <c r="AS67" i="1"/>
  <c r="AS70" i="1"/>
  <c r="AS68" i="1"/>
  <c r="AS73" i="1"/>
  <c r="AS74" i="1"/>
  <c r="AS81" i="1"/>
  <c r="AJ66" i="1"/>
  <c r="AJ69" i="1"/>
  <c r="AJ67" i="1"/>
  <c r="AJ70" i="1"/>
  <c r="AJ68" i="1"/>
  <c r="AJ73" i="1"/>
  <c r="AJ74" i="1"/>
  <c r="AJ81" i="1"/>
  <c r="AA66" i="1"/>
  <c r="AA69" i="1"/>
  <c r="AA67" i="1"/>
  <c r="AA70" i="1"/>
  <c r="AA68" i="1"/>
  <c r="AA73" i="1"/>
  <c r="AA74" i="1"/>
  <c r="AA81" i="1"/>
  <c r="R66" i="1"/>
  <c r="R69" i="1"/>
  <c r="R67" i="1"/>
  <c r="R70" i="1"/>
  <c r="R68" i="1"/>
  <c r="R73" i="1"/>
  <c r="R74" i="1"/>
  <c r="R81" i="1"/>
  <c r="BT71" i="1"/>
  <c r="BT72" i="1"/>
  <c r="BT75" i="1"/>
  <c r="I39" i="1"/>
  <c r="I41" i="1"/>
  <c r="BT82" i="1"/>
  <c r="BK71" i="1"/>
  <c r="BK72" i="1"/>
  <c r="BK75" i="1"/>
  <c r="BK82" i="1"/>
  <c r="BB71" i="1"/>
  <c r="BB72" i="1"/>
  <c r="BB75" i="1"/>
  <c r="BB82" i="1"/>
  <c r="AS71" i="1"/>
  <c r="AS72" i="1"/>
  <c r="AS75" i="1"/>
  <c r="AS82" i="1"/>
  <c r="AA71" i="1"/>
  <c r="AA72" i="1"/>
  <c r="AA75" i="1"/>
  <c r="AA82" i="1"/>
  <c r="R71" i="1"/>
  <c r="R72" i="1"/>
  <c r="R75" i="1"/>
  <c r="R82" i="1"/>
  <c r="I91" i="1"/>
  <c r="CL66" i="1"/>
  <c r="CL69" i="1"/>
  <c r="CL67" i="1"/>
  <c r="CL70" i="1"/>
  <c r="CL68" i="1"/>
  <c r="CL73" i="1"/>
  <c r="CL74" i="1"/>
  <c r="CL81" i="1"/>
  <c r="CC66" i="1"/>
  <c r="CC69" i="1"/>
  <c r="CC67" i="1"/>
  <c r="CC70" i="1"/>
  <c r="CC68" i="1"/>
  <c r="CC73" i="1"/>
  <c r="CC74" i="1"/>
  <c r="CC81" i="1"/>
  <c r="CL71" i="1"/>
  <c r="CL72" i="1"/>
  <c r="CL75" i="1"/>
  <c r="CL82" i="1"/>
  <c r="CC71" i="1"/>
  <c r="CC72" i="1"/>
  <c r="CC75" i="1"/>
  <c r="CC82" i="1"/>
  <c r="I98" i="1"/>
  <c r="I94" i="1"/>
  <c r="C110" i="1"/>
  <c r="J10" i="1"/>
  <c r="J11" i="1"/>
  <c r="J15" i="1"/>
  <c r="S57" i="1"/>
  <c r="S58" i="1"/>
  <c r="AB57" i="1"/>
  <c r="AB58" i="1"/>
  <c r="AK57" i="1"/>
  <c r="AK58" i="1"/>
  <c r="AT57" i="1"/>
  <c r="AT58" i="1"/>
  <c r="BC57" i="1"/>
  <c r="BC58" i="1"/>
  <c r="BL57" i="1"/>
  <c r="BL58" i="1"/>
  <c r="BU57" i="1"/>
  <c r="BU58" i="1"/>
  <c r="BU59" i="1"/>
  <c r="CD59" i="1"/>
  <c r="CM59" i="1"/>
  <c r="J95" i="1"/>
  <c r="J22" i="1"/>
  <c r="J96" i="1"/>
  <c r="J27" i="1"/>
  <c r="BU78" i="1"/>
  <c r="BL78" i="1"/>
  <c r="J26" i="1"/>
  <c r="BC78" i="1"/>
  <c r="AT78" i="1"/>
  <c r="J90" i="1"/>
  <c r="J28" i="1"/>
  <c r="CM78" i="1"/>
  <c r="CD78" i="1"/>
  <c r="J97" i="1"/>
  <c r="BU66" i="1"/>
  <c r="BU69" i="1"/>
  <c r="J67" i="1"/>
  <c r="BU67" i="1"/>
  <c r="BU70" i="1"/>
  <c r="J68" i="1"/>
  <c r="BU68" i="1"/>
  <c r="BU73" i="1"/>
  <c r="BU74" i="1"/>
  <c r="BU81" i="1"/>
  <c r="BL66" i="1"/>
  <c r="BL69" i="1"/>
  <c r="BL67" i="1"/>
  <c r="BL70" i="1"/>
  <c r="BL68" i="1"/>
  <c r="BL73" i="1"/>
  <c r="BL74" i="1"/>
  <c r="BL81" i="1"/>
  <c r="BC66" i="1"/>
  <c r="BC69" i="1"/>
  <c r="BC67" i="1"/>
  <c r="BC70" i="1"/>
  <c r="BC68" i="1"/>
  <c r="BC73" i="1"/>
  <c r="BC74" i="1"/>
  <c r="BC81" i="1"/>
  <c r="AT66" i="1"/>
  <c r="AT69" i="1"/>
  <c r="AT67" i="1"/>
  <c r="AT70" i="1"/>
  <c r="AT68" i="1"/>
  <c r="AT73" i="1"/>
  <c r="AT74" i="1"/>
  <c r="AT81" i="1"/>
  <c r="AK66" i="1"/>
  <c r="AK69" i="1"/>
  <c r="AK67" i="1"/>
  <c r="AK70" i="1"/>
  <c r="AK68" i="1"/>
  <c r="AK73" i="1"/>
  <c r="AK74" i="1"/>
  <c r="AK81" i="1"/>
  <c r="AB66" i="1"/>
  <c r="AB69" i="1"/>
  <c r="AB67" i="1"/>
  <c r="AB70" i="1"/>
  <c r="AB68" i="1"/>
  <c r="AB73" i="1"/>
  <c r="AB74" i="1"/>
  <c r="AB81" i="1"/>
  <c r="J66" i="1"/>
  <c r="S66" i="1"/>
  <c r="S69" i="1"/>
  <c r="S67" i="1"/>
  <c r="S70" i="1"/>
  <c r="S68" i="1"/>
  <c r="S73" i="1"/>
  <c r="S74" i="1"/>
  <c r="S81" i="1"/>
  <c r="BU71" i="1"/>
  <c r="BU72" i="1"/>
  <c r="BU75" i="1"/>
  <c r="BU82" i="1"/>
  <c r="BL71" i="1"/>
  <c r="BL72" i="1"/>
  <c r="BL75" i="1"/>
  <c r="BL82" i="1"/>
  <c r="BC71" i="1"/>
  <c r="BC72" i="1"/>
  <c r="BC75" i="1"/>
  <c r="BC82" i="1"/>
  <c r="AT71" i="1"/>
  <c r="AT72" i="1"/>
  <c r="AT75" i="1"/>
  <c r="AT82" i="1"/>
  <c r="AB71" i="1"/>
  <c r="AB72" i="1"/>
  <c r="AB75" i="1"/>
  <c r="AB82" i="1"/>
  <c r="S71" i="1"/>
  <c r="S72" i="1"/>
  <c r="S75" i="1"/>
  <c r="S82" i="1"/>
  <c r="J91" i="1"/>
  <c r="CM66" i="1"/>
  <c r="CM69" i="1"/>
  <c r="CM67" i="1"/>
  <c r="CM70" i="1"/>
  <c r="CM68" i="1"/>
  <c r="CM73" i="1"/>
  <c r="CM74" i="1"/>
  <c r="CM81" i="1"/>
  <c r="CD66" i="1"/>
  <c r="CD69" i="1"/>
  <c r="CD67" i="1"/>
  <c r="CD70" i="1"/>
  <c r="CD68" i="1"/>
  <c r="CD73" i="1"/>
  <c r="CD74" i="1"/>
  <c r="CD81" i="1"/>
  <c r="CM71" i="1"/>
  <c r="CM72" i="1"/>
  <c r="CM75" i="1"/>
  <c r="CM82" i="1"/>
  <c r="CD71" i="1"/>
  <c r="CD72" i="1"/>
  <c r="CD75" i="1"/>
  <c r="CD82" i="1"/>
  <c r="J98" i="1"/>
  <c r="J94" i="1"/>
  <c r="C111" i="1"/>
  <c r="E116" i="1"/>
  <c r="E117" i="1"/>
  <c r="E118" i="1"/>
  <c r="E119" i="1"/>
  <c r="E120" i="1"/>
  <c r="E121" i="1"/>
  <c r="E122" i="1"/>
  <c r="E115" i="1"/>
  <c r="D116" i="1"/>
  <c r="D117" i="1"/>
  <c r="D118" i="1"/>
  <c r="D119" i="1"/>
  <c r="D120" i="1"/>
  <c r="D121" i="1"/>
  <c r="D122" i="1"/>
  <c r="D115" i="1"/>
  <c r="C88" i="1"/>
  <c r="BE62" i="1"/>
  <c r="C89" i="1"/>
  <c r="C87" i="1"/>
  <c r="B104" i="1"/>
  <c r="D87" i="1"/>
  <c r="B105" i="1"/>
  <c r="E88" i="1"/>
  <c r="BG62" i="1"/>
  <c r="E89" i="1"/>
  <c r="E87" i="1"/>
  <c r="B106" i="1"/>
  <c r="F88" i="1"/>
  <c r="BH62" i="1"/>
  <c r="F89" i="1"/>
  <c r="F87" i="1"/>
  <c r="B107" i="1"/>
  <c r="G88" i="1"/>
  <c r="BI62" i="1"/>
  <c r="G89" i="1"/>
  <c r="G87" i="1"/>
  <c r="B108" i="1"/>
  <c r="H88" i="1"/>
  <c r="BJ62" i="1"/>
  <c r="H89" i="1"/>
  <c r="H87" i="1"/>
  <c r="B109" i="1"/>
  <c r="I88" i="1"/>
  <c r="BK62" i="1"/>
  <c r="I89" i="1"/>
  <c r="I87" i="1"/>
  <c r="B110" i="1"/>
  <c r="J88" i="1"/>
  <c r="BL62" i="1"/>
  <c r="J89" i="1"/>
  <c r="J87" i="1"/>
  <c r="B111" i="1"/>
  <c r="C116" i="1"/>
  <c r="C117" i="1"/>
  <c r="C118" i="1"/>
  <c r="C119" i="1"/>
  <c r="C120" i="1"/>
  <c r="C121" i="1"/>
  <c r="C122" i="1"/>
  <c r="C115" i="1"/>
  <c r="B116" i="1"/>
  <c r="B117" i="1"/>
  <c r="B118" i="1"/>
  <c r="B119" i="1"/>
  <c r="B120" i="1"/>
  <c r="B121" i="1"/>
  <c r="B122" i="1"/>
  <c r="B115" i="1"/>
  <c r="A104" i="1"/>
  <c r="A111" i="1"/>
  <c r="A110" i="1"/>
  <c r="A109" i="1"/>
  <c r="A108" i="1"/>
  <c r="A107" i="1"/>
  <c r="A106" i="1"/>
  <c r="A105" i="1"/>
  <c r="C86" i="1"/>
  <c r="E86" i="1"/>
  <c r="D86" i="1"/>
  <c r="CF38" i="1"/>
  <c r="BW38" i="1"/>
  <c r="D96" i="1"/>
  <c r="D95" i="1"/>
  <c r="D88" i="1"/>
  <c r="D19" i="1"/>
  <c r="D20" i="1"/>
  <c r="D22" i="1"/>
  <c r="BF62" i="1"/>
  <c r="D89" i="1"/>
  <c r="E19" i="1"/>
  <c r="E20" i="1"/>
  <c r="F19" i="1"/>
  <c r="F20" i="1"/>
  <c r="G19" i="1"/>
  <c r="G20" i="1"/>
  <c r="H19" i="1"/>
  <c r="H20" i="1"/>
  <c r="I19" i="1"/>
  <c r="I20" i="1"/>
  <c r="J19" i="1"/>
  <c r="J20" i="1"/>
  <c r="C20" i="1"/>
  <c r="D66" i="1"/>
  <c r="BO66" i="1"/>
  <c r="D38" i="1"/>
  <c r="BF66" i="1"/>
  <c r="AW66" i="1"/>
  <c r="AN66" i="1"/>
  <c r="AE66" i="1"/>
  <c r="V66" i="1"/>
  <c r="CG66" i="1"/>
  <c r="BX66" i="1"/>
  <c r="CG63" i="1"/>
  <c r="CH63" i="1"/>
  <c r="CI63" i="1"/>
  <c r="CJ58" i="1"/>
  <c r="CJ63" i="1"/>
  <c r="CK63" i="1"/>
  <c r="CL58" i="1"/>
  <c r="CL63" i="1"/>
  <c r="CM58" i="1"/>
  <c r="CM63" i="1"/>
  <c r="BN66" i="1"/>
  <c r="BE66" i="1"/>
  <c r="AV66" i="1"/>
  <c r="AM66" i="1"/>
  <c r="AD66" i="1"/>
  <c r="U66" i="1"/>
  <c r="CF66" i="1"/>
  <c r="BW66" i="1"/>
  <c r="CF58" i="1"/>
  <c r="CF63" i="1"/>
  <c r="E18" i="1"/>
  <c r="F18" i="1"/>
  <c r="G18" i="1"/>
  <c r="H18" i="1"/>
  <c r="I18" i="1"/>
  <c r="J18" i="1"/>
  <c r="D18" i="1"/>
  <c r="BO63" i="1"/>
  <c r="BP63" i="1"/>
  <c r="BQ63" i="1"/>
  <c r="BR63" i="1"/>
  <c r="BS63" i="1"/>
  <c r="BT63" i="1"/>
  <c r="BU63" i="1"/>
  <c r="BN63" i="1"/>
  <c r="D25" i="1"/>
  <c r="AE78" i="1"/>
  <c r="E25" i="1"/>
  <c r="AF78" i="1"/>
  <c r="F25" i="1"/>
  <c r="AG78" i="1"/>
  <c r="G25" i="1"/>
  <c r="AH78" i="1"/>
  <c r="H25" i="1"/>
  <c r="AI78" i="1"/>
  <c r="I25" i="1"/>
  <c r="AJ78" i="1"/>
  <c r="J25" i="1"/>
  <c r="AK78" i="1"/>
  <c r="C25" i="1"/>
  <c r="AD78" i="1"/>
  <c r="V78" i="1"/>
  <c r="W78" i="1"/>
  <c r="X78" i="1"/>
  <c r="Y78" i="1"/>
  <c r="Z78" i="1"/>
  <c r="AA78" i="1"/>
  <c r="AB78" i="1"/>
  <c r="U78" i="1"/>
  <c r="M78" i="1"/>
  <c r="N78" i="1"/>
  <c r="O78" i="1"/>
  <c r="P78" i="1"/>
  <c r="Q78" i="1"/>
  <c r="R78" i="1"/>
  <c r="S78" i="1"/>
  <c r="L78" i="1"/>
  <c r="C35" i="1"/>
  <c r="J35" i="1"/>
  <c r="I35" i="1"/>
  <c r="H35" i="1"/>
  <c r="G35" i="1"/>
  <c r="D35" i="1"/>
  <c r="F35" i="1"/>
  <c r="E35" i="1"/>
  <c r="J29" i="1"/>
  <c r="I29" i="1"/>
  <c r="H29" i="1"/>
  <c r="G29" i="1"/>
  <c r="F29" i="1"/>
  <c r="E29" i="1"/>
  <c r="D29" i="1"/>
  <c r="C29" i="1"/>
  <c r="D11" i="1"/>
  <c r="D10" i="1"/>
  <c r="J40" i="1"/>
  <c r="J41" i="1"/>
  <c r="D15" i="1"/>
  <c r="M57" i="1"/>
  <c r="M58" i="1"/>
  <c r="V57" i="1"/>
  <c r="V58" i="1"/>
  <c r="AE57" i="1"/>
  <c r="AE58" i="1"/>
  <c r="AN57" i="1"/>
  <c r="AN58" i="1"/>
  <c r="AW57" i="1"/>
  <c r="AW58" i="1"/>
  <c r="BF57" i="1"/>
  <c r="BF58" i="1"/>
  <c r="BO57" i="1"/>
  <c r="BO58" i="1"/>
  <c r="BO59" i="1"/>
  <c r="BX59" i="1"/>
  <c r="CG59" i="1"/>
  <c r="CG58" i="1"/>
  <c r="D39" i="1"/>
  <c r="CG85" i="1"/>
  <c r="BX85" i="1"/>
  <c r="BO85" i="1"/>
  <c r="BF85" i="1"/>
  <c r="AW85" i="1"/>
  <c r="AN85" i="1"/>
  <c r="AE71" i="1"/>
  <c r="AE72" i="1"/>
  <c r="AE75" i="1"/>
  <c r="AE82" i="1"/>
  <c r="AE85" i="1"/>
  <c r="V85" i="1"/>
  <c r="M85" i="1"/>
  <c r="N57" i="1"/>
  <c r="N58" i="1"/>
  <c r="W57" i="1"/>
  <c r="W58" i="1"/>
  <c r="AF57" i="1"/>
  <c r="AF58" i="1"/>
  <c r="AO57" i="1"/>
  <c r="AO58" i="1"/>
  <c r="AX57" i="1"/>
  <c r="AX58" i="1"/>
  <c r="BG57" i="1"/>
  <c r="BG58" i="1"/>
  <c r="BP57" i="1"/>
  <c r="BP58" i="1"/>
  <c r="BP59" i="1"/>
  <c r="BY59" i="1"/>
  <c r="CH59" i="1"/>
  <c r="CH58" i="1"/>
  <c r="CH85" i="1"/>
  <c r="BY85" i="1"/>
  <c r="BP85" i="1"/>
  <c r="BG85" i="1"/>
  <c r="AX85" i="1"/>
  <c r="AO85" i="1"/>
  <c r="AF71" i="1"/>
  <c r="AF72" i="1"/>
  <c r="AF75" i="1"/>
  <c r="AF82" i="1"/>
  <c r="AF85" i="1"/>
  <c r="W85" i="1"/>
  <c r="N85" i="1"/>
  <c r="O57" i="1"/>
  <c r="O58" i="1"/>
  <c r="X57" i="1"/>
  <c r="X58" i="1"/>
  <c r="AG57" i="1"/>
  <c r="AG58" i="1"/>
  <c r="AP57" i="1"/>
  <c r="AP58" i="1"/>
  <c r="AY57" i="1"/>
  <c r="AY58" i="1"/>
  <c r="BH57" i="1"/>
  <c r="BH58" i="1"/>
  <c r="BQ57" i="1"/>
  <c r="BQ58" i="1"/>
  <c r="BQ59" i="1"/>
  <c r="BZ59" i="1"/>
  <c r="CI59" i="1"/>
  <c r="CI58" i="1"/>
  <c r="CI85" i="1"/>
  <c r="BZ85" i="1"/>
  <c r="BQ85" i="1"/>
  <c r="BH85" i="1"/>
  <c r="AY85" i="1"/>
  <c r="AP85" i="1"/>
  <c r="AG71" i="1"/>
  <c r="AG72" i="1"/>
  <c r="AG75" i="1"/>
  <c r="AG82" i="1"/>
  <c r="AG85" i="1"/>
  <c r="X85" i="1"/>
  <c r="O85" i="1"/>
  <c r="CJ85" i="1"/>
  <c r="P69" i="1"/>
  <c r="CA85" i="1"/>
  <c r="BR85" i="1"/>
  <c r="BI85" i="1"/>
  <c r="AZ85" i="1"/>
  <c r="AQ85" i="1"/>
  <c r="AH71" i="1"/>
  <c r="AH72" i="1"/>
  <c r="AH75" i="1"/>
  <c r="AH82" i="1"/>
  <c r="AH85" i="1"/>
  <c r="Y85" i="1"/>
  <c r="P85" i="1"/>
  <c r="Q57" i="1"/>
  <c r="Q58" i="1"/>
  <c r="Z57" i="1"/>
  <c r="Z58" i="1"/>
  <c r="AI57" i="1"/>
  <c r="AI58" i="1"/>
  <c r="AR57" i="1"/>
  <c r="AR58" i="1"/>
  <c r="BA57" i="1"/>
  <c r="BA58" i="1"/>
  <c r="BJ57" i="1"/>
  <c r="BJ58" i="1"/>
  <c r="BS57" i="1"/>
  <c r="BS58" i="1"/>
  <c r="BS59" i="1"/>
  <c r="CB59" i="1"/>
  <c r="CK59" i="1"/>
  <c r="CK58" i="1"/>
  <c r="CK85" i="1"/>
  <c r="CB85" i="1"/>
  <c r="BS85" i="1"/>
  <c r="BJ85" i="1"/>
  <c r="BA85" i="1"/>
  <c r="AR85" i="1"/>
  <c r="AI71" i="1"/>
  <c r="AI72" i="1"/>
  <c r="AI75" i="1"/>
  <c r="AI82" i="1"/>
  <c r="AI85" i="1"/>
  <c r="Z85" i="1"/>
  <c r="Q85" i="1"/>
  <c r="CL85" i="1"/>
  <c r="CC85" i="1"/>
  <c r="BT85" i="1"/>
  <c r="BK85" i="1"/>
  <c r="BB85" i="1"/>
  <c r="AS85" i="1"/>
  <c r="AJ71" i="1"/>
  <c r="AJ72" i="1"/>
  <c r="AJ75" i="1"/>
  <c r="AJ82" i="1"/>
  <c r="AJ85" i="1"/>
  <c r="AA85" i="1"/>
  <c r="R85" i="1"/>
  <c r="CM85" i="1"/>
  <c r="CD85" i="1"/>
  <c r="BU85" i="1"/>
  <c r="BL85" i="1"/>
  <c r="BC85" i="1"/>
  <c r="AT85" i="1"/>
  <c r="AK71" i="1"/>
  <c r="AK72" i="1"/>
  <c r="AK75" i="1"/>
  <c r="AK82" i="1"/>
  <c r="AK85" i="1"/>
  <c r="AB85" i="1"/>
  <c r="S85" i="1"/>
  <c r="U73" i="1"/>
  <c r="CF85" i="1"/>
  <c r="L73" i="1"/>
  <c r="BW85" i="1"/>
  <c r="BN85" i="1"/>
  <c r="BE85" i="1"/>
  <c r="AV85" i="1"/>
  <c r="AM85" i="1"/>
  <c r="AD71" i="1"/>
  <c r="AD72" i="1"/>
  <c r="AD75" i="1"/>
  <c r="AD82" i="1"/>
  <c r="AD85" i="1"/>
  <c r="U85" i="1"/>
  <c r="L85" i="1"/>
  <c r="CD58" i="1"/>
  <c r="CC58" i="1"/>
  <c r="CB58" i="1"/>
  <c r="CA58" i="1"/>
  <c r="BZ58" i="1"/>
  <c r="BY58" i="1"/>
  <c r="BX58" i="1"/>
  <c r="BW58" i="1"/>
  <c r="CM57" i="1"/>
  <c r="CL57" i="1"/>
  <c r="CK57" i="1"/>
  <c r="CJ57" i="1"/>
  <c r="CI57" i="1"/>
  <c r="CH57" i="1"/>
  <c r="CG57" i="1"/>
  <c r="CF57" i="1"/>
  <c r="S47" i="1"/>
  <c r="AK47" i="1"/>
  <c r="CM47" i="1"/>
  <c r="R47" i="1"/>
  <c r="AJ47" i="1"/>
  <c r="CL47" i="1"/>
  <c r="Q47" i="1"/>
  <c r="AI47" i="1"/>
  <c r="CK47" i="1"/>
  <c r="P47" i="1"/>
  <c r="AH47" i="1"/>
  <c r="CJ47" i="1"/>
  <c r="O47" i="1"/>
  <c r="AG47" i="1"/>
  <c r="CI47" i="1"/>
  <c r="N47" i="1"/>
  <c r="AF47" i="1"/>
  <c r="CH47" i="1"/>
  <c r="M47" i="1"/>
  <c r="AE47" i="1"/>
  <c r="CG47" i="1"/>
  <c r="L47" i="1"/>
  <c r="AD47" i="1"/>
  <c r="CF47" i="1"/>
  <c r="CD63" i="1"/>
  <c r="CC63" i="1"/>
  <c r="CB63" i="1"/>
  <c r="CA63" i="1"/>
  <c r="BZ63" i="1"/>
  <c r="BY63" i="1"/>
  <c r="BX63" i="1"/>
  <c r="BW63" i="1"/>
  <c r="BX57" i="1"/>
  <c r="BY57" i="1"/>
  <c r="BZ57" i="1"/>
  <c r="CA57" i="1"/>
  <c r="CB57" i="1"/>
  <c r="CC57" i="1"/>
  <c r="CD57" i="1"/>
  <c r="BW57" i="1"/>
  <c r="AV59" i="1"/>
  <c r="BL59" i="1"/>
  <c r="BK59" i="1"/>
  <c r="BJ59" i="1"/>
  <c r="BI59" i="1"/>
  <c r="BH59" i="1"/>
  <c r="BG59" i="1"/>
  <c r="BF59" i="1"/>
  <c r="BE59" i="1"/>
  <c r="BC59" i="1"/>
  <c r="BB59" i="1"/>
  <c r="BA59" i="1"/>
  <c r="AZ59" i="1"/>
  <c r="AY59" i="1"/>
  <c r="AX59" i="1"/>
  <c r="AW59" i="1"/>
  <c r="AT59" i="1"/>
  <c r="AS59" i="1"/>
  <c r="AR59" i="1"/>
  <c r="AQ59" i="1"/>
  <c r="AP59" i="1"/>
  <c r="AO59" i="1"/>
  <c r="AN59" i="1"/>
  <c r="AM59" i="1"/>
  <c r="AK59" i="1"/>
  <c r="AJ59" i="1"/>
  <c r="AI59" i="1"/>
  <c r="AH59" i="1"/>
  <c r="AG59" i="1"/>
  <c r="AF59" i="1"/>
  <c r="AE59" i="1"/>
  <c r="AD59" i="1"/>
  <c r="AB59" i="1"/>
  <c r="AA59" i="1"/>
  <c r="Z59" i="1"/>
  <c r="Y59" i="1"/>
  <c r="X59" i="1"/>
  <c r="W59" i="1"/>
  <c r="V59" i="1"/>
  <c r="U59" i="1"/>
  <c r="L59" i="1"/>
  <c r="M59" i="1"/>
  <c r="N59" i="1"/>
  <c r="O59" i="1"/>
  <c r="P59" i="1"/>
  <c r="Q59" i="1"/>
  <c r="R59" i="1"/>
  <c r="S59" i="1"/>
  <c r="AB47" i="1"/>
  <c r="CD47" i="1"/>
  <c r="AA47" i="1"/>
  <c r="CC47" i="1"/>
  <c r="Z47" i="1"/>
  <c r="CB47" i="1"/>
  <c r="Y47" i="1"/>
  <c r="CA47" i="1"/>
  <c r="X47" i="1"/>
  <c r="BZ47" i="1"/>
  <c r="W47" i="1"/>
  <c r="BY47" i="1"/>
  <c r="V47" i="1"/>
  <c r="BX47" i="1"/>
  <c r="U47" i="1"/>
  <c r="BW47" i="1"/>
  <c r="AW62" i="1"/>
  <c r="AW52" i="1"/>
  <c r="AW63" i="1"/>
  <c r="AX62" i="1"/>
  <c r="AX52" i="1"/>
  <c r="AX63" i="1"/>
  <c r="AY62" i="1"/>
  <c r="AY52" i="1"/>
  <c r="AY63" i="1"/>
  <c r="AZ62" i="1"/>
  <c r="AZ52" i="1"/>
  <c r="AZ63" i="1"/>
  <c r="BA62" i="1"/>
  <c r="BA52" i="1"/>
  <c r="BA63" i="1"/>
  <c r="BB62" i="1"/>
  <c r="BB52" i="1"/>
  <c r="BB63" i="1"/>
  <c r="BC62" i="1"/>
  <c r="BC52" i="1"/>
  <c r="BC63" i="1"/>
  <c r="AV62" i="1"/>
  <c r="AV52" i="1"/>
  <c r="AV63" i="1"/>
  <c r="AE62" i="1"/>
  <c r="AE52" i="1"/>
  <c r="AE63" i="1"/>
  <c r="AF62" i="1"/>
  <c r="AF52" i="1"/>
  <c r="AF63" i="1"/>
  <c r="AG62" i="1"/>
  <c r="AG52" i="1"/>
  <c r="AG63" i="1"/>
  <c r="AH62" i="1"/>
  <c r="AH52" i="1"/>
  <c r="AH63" i="1"/>
  <c r="AI62" i="1"/>
  <c r="AI52" i="1"/>
  <c r="AI63" i="1"/>
  <c r="AJ62" i="1"/>
  <c r="AJ52" i="1"/>
  <c r="AJ63" i="1"/>
  <c r="AK62" i="1"/>
  <c r="AK52" i="1"/>
  <c r="AK63" i="1"/>
  <c r="AD62" i="1"/>
  <c r="AD52" i="1"/>
  <c r="AD63" i="1"/>
  <c r="BL52" i="1"/>
  <c r="BL63" i="1"/>
  <c r="BK52" i="1"/>
  <c r="BK63" i="1"/>
  <c r="BJ52" i="1"/>
  <c r="BJ63" i="1"/>
  <c r="BI52" i="1"/>
  <c r="BI63" i="1"/>
  <c r="BH52" i="1"/>
  <c r="BH63" i="1"/>
  <c r="BG52" i="1"/>
  <c r="BG63" i="1"/>
  <c r="BF52" i="1"/>
  <c r="BF63" i="1"/>
  <c r="BE52" i="1"/>
  <c r="BE63" i="1"/>
  <c r="AT62" i="1"/>
  <c r="AT52" i="1"/>
  <c r="AT63" i="1"/>
  <c r="AS62" i="1"/>
  <c r="AS52" i="1"/>
  <c r="AS63" i="1"/>
  <c r="AR62" i="1"/>
  <c r="AR52" i="1"/>
  <c r="AR63" i="1"/>
  <c r="AQ62" i="1"/>
  <c r="AQ52" i="1"/>
  <c r="AQ63" i="1"/>
  <c r="AP62" i="1"/>
  <c r="AP52" i="1"/>
  <c r="AP63" i="1"/>
  <c r="AO62" i="1"/>
  <c r="AO52" i="1"/>
  <c r="AO63" i="1"/>
  <c r="AN62" i="1"/>
  <c r="AN52" i="1"/>
  <c r="AN63" i="1"/>
  <c r="AM62" i="1"/>
  <c r="AM52" i="1"/>
  <c r="AM63" i="1"/>
  <c r="AB62" i="1"/>
  <c r="AB52" i="1"/>
  <c r="AB63" i="1"/>
  <c r="AA62" i="1"/>
  <c r="AA52" i="1"/>
  <c r="AA63" i="1"/>
  <c r="Z62" i="1"/>
  <c r="Z52" i="1"/>
  <c r="Z63" i="1"/>
  <c r="Y62" i="1"/>
  <c r="Y52" i="1"/>
  <c r="Y63" i="1"/>
  <c r="X62" i="1"/>
  <c r="X52" i="1"/>
  <c r="X63" i="1"/>
  <c r="W62" i="1"/>
  <c r="W52" i="1"/>
  <c r="W63" i="1"/>
  <c r="V62" i="1"/>
  <c r="V52" i="1"/>
  <c r="V63" i="1"/>
  <c r="U62" i="1"/>
  <c r="U52" i="1"/>
  <c r="U63" i="1"/>
  <c r="M62" i="1"/>
  <c r="M52" i="1"/>
  <c r="M63" i="1"/>
  <c r="N62" i="1"/>
  <c r="N52" i="1"/>
  <c r="N63" i="1"/>
  <c r="O62" i="1"/>
  <c r="O52" i="1"/>
  <c r="O63" i="1"/>
  <c r="P62" i="1"/>
  <c r="P52" i="1"/>
  <c r="P63" i="1"/>
  <c r="Q62" i="1"/>
  <c r="Q52" i="1"/>
  <c r="Q63" i="1"/>
  <c r="R62" i="1"/>
  <c r="R52" i="1"/>
  <c r="R63" i="1"/>
  <c r="S62" i="1"/>
  <c r="S52" i="1"/>
  <c r="S63" i="1"/>
  <c r="L62" i="1"/>
  <c r="L52" i="1"/>
  <c r="L63" i="1"/>
  <c r="BU47" i="1"/>
  <c r="BO47" i="1"/>
  <c r="BP47" i="1"/>
  <c r="BQ47" i="1"/>
  <c r="BR47" i="1"/>
  <c r="BS47" i="1"/>
  <c r="BT47" i="1"/>
  <c r="BN47" i="1"/>
  <c r="BL47" i="1"/>
  <c r="BF47" i="1"/>
  <c r="BG47" i="1"/>
  <c r="BH47" i="1"/>
  <c r="BI47" i="1"/>
  <c r="BJ47" i="1"/>
  <c r="BK47" i="1"/>
  <c r="BE47" i="1"/>
  <c r="BC47" i="1"/>
  <c r="BA47" i="1"/>
  <c r="BB47" i="1"/>
  <c r="AW47" i="1"/>
  <c r="AX47" i="1"/>
  <c r="AY47" i="1"/>
  <c r="AZ47" i="1"/>
  <c r="AV47" i="1"/>
  <c r="AT47" i="1"/>
  <c r="AN47" i="1"/>
  <c r="AO47" i="1"/>
  <c r="AP47" i="1"/>
  <c r="AQ47" i="1"/>
  <c r="AR47" i="1"/>
  <c r="AS47" i="1"/>
  <c r="AM47" i="1"/>
  <c r="U38" i="1"/>
  <c r="J86" i="1"/>
  <c r="J38" i="1"/>
  <c r="J39" i="1"/>
  <c r="J44" i="1"/>
  <c r="I44" i="1"/>
  <c r="E44" i="1"/>
  <c r="F44" i="1"/>
  <c r="G44" i="1"/>
  <c r="H44" i="1"/>
  <c r="D44" i="1"/>
  <c r="F86" i="1"/>
  <c r="G86" i="1"/>
  <c r="H86" i="1"/>
  <c r="I86" i="1"/>
  <c r="BN38" i="1"/>
  <c r="BE38" i="1"/>
  <c r="AV38" i="1"/>
  <c r="AM38" i="1"/>
  <c r="AD38" i="1"/>
  <c r="L38" i="1"/>
</calcChain>
</file>

<file path=xl/sharedStrings.xml><?xml version="1.0" encoding="utf-8"?>
<sst xmlns="http://schemas.openxmlformats.org/spreadsheetml/2006/main" count="96" uniqueCount="88">
  <si>
    <t>tps</t>
  </si>
  <si>
    <t>tvq</t>
  </si>
  <si>
    <t>Crédit voiture prov</t>
  </si>
  <si>
    <t>Crédit borne prov</t>
  </si>
  <si>
    <t>Fonctionnement</t>
  </si>
  <si>
    <t>Kilométrage annuel (km)</t>
  </si>
  <si>
    <t>Consommation essence ville (L/100km)</t>
  </si>
  <si>
    <t>Consommation essence route (L/100km)</t>
  </si>
  <si>
    <t>Consommation électrique ville (kWh/100km)</t>
  </si>
  <si>
    <t>Consommation électrique route (kWh/100km)</t>
  </si>
  <si>
    <t>Utilisation moteur essence (%)</t>
  </si>
  <si>
    <t>Kilométrage ville (%)</t>
  </si>
  <si>
    <t>Kilométrage route (%)</t>
  </si>
  <si>
    <t>Entretien</t>
  </si>
  <si>
    <t xml:space="preserve">Augmentation annuelle moyenne prix essence </t>
  </si>
  <si>
    <t>Augmentation annuelle moyenne prix électricité</t>
  </si>
  <si>
    <t>Perte de valeur annuelle (%)</t>
  </si>
  <si>
    <t>Camry LE</t>
  </si>
  <si>
    <t>Equinox LT</t>
  </si>
  <si>
    <t>Volt</t>
  </si>
  <si>
    <t>Leaf</t>
  </si>
  <si>
    <t>iMiev</t>
  </si>
  <si>
    <t>Prius</t>
  </si>
  <si>
    <t>Coût achat après taxes et crédits</t>
  </si>
  <si>
    <t>Quantité annuelle carburant (L)</t>
  </si>
  <si>
    <t>Quantité annuelle électricité (kWh)</t>
  </si>
  <si>
    <t>Prix moyen essence ($/L) 2012</t>
  </si>
  <si>
    <t>Prix moyen électricité ($/kWh) 2012</t>
  </si>
  <si>
    <t>Mise de fonds ($)</t>
  </si>
  <si>
    <t>Taux intérêt annuel (%)</t>
  </si>
  <si>
    <t>Remboursement mensuel ($)</t>
  </si>
  <si>
    <t>Remboursement ($)</t>
  </si>
  <si>
    <t>Prêt restant ($)</t>
  </si>
  <si>
    <t>Coût total</t>
  </si>
  <si>
    <t>Valeur perdue ($)</t>
  </si>
  <si>
    <t>Année</t>
  </si>
  <si>
    <t>Temps depuis achat (an)</t>
  </si>
  <si>
    <t>Paiement</t>
  </si>
  <si>
    <t>Coût total entetien ($)</t>
  </si>
  <si>
    <t>Dépréciation</t>
  </si>
  <si>
    <t>Paramètres d'achat</t>
  </si>
  <si>
    <t>Paramètres de financement</t>
  </si>
  <si>
    <t>Paramètres d'entretien</t>
  </si>
  <si>
    <t>Paramètres énergétiques</t>
  </si>
  <si>
    <t>Coût essence annuel ($)</t>
  </si>
  <si>
    <t>Coût électricité annuel ($)</t>
  </si>
  <si>
    <t>Énergie</t>
  </si>
  <si>
    <t>Inflation annuelle (%)</t>
  </si>
  <si>
    <t>Paramètre actuarial</t>
  </si>
  <si>
    <t>SCÉNARIO</t>
  </si>
  <si>
    <t>Valeur résiduelle ($)</t>
  </si>
  <si>
    <t>Velur résiduelle (%)</t>
  </si>
  <si>
    <t>Autres paramètres</t>
  </si>
  <si>
    <t>Tarif annuel assurance ($)</t>
  </si>
  <si>
    <t>Immatriculation annuelle ($)</t>
  </si>
  <si>
    <t>Coût après 7 ans</t>
  </si>
  <si>
    <t>Taux quotidien (%)</t>
  </si>
  <si>
    <t>Échéance de remboursement (an)</t>
  </si>
  <si>
    <t>Prix achat avant taxes</t>
  </si>
  <si>
    <t>Borne avant taxes</t>
  </si>
  <si>
    <t>Prius branchable</t>
  </si>
  <si>
    <t>Civic Lx</t>
  </si>
  <si>
    <t>Coût après 9 ans</t>
  </si>
  <si>
    <t>Véhicules de 4 à 5 ans</t>
  </si>
  <si>
    <t>Véhicules de 3 ans et moins</t>
  </si>
  <si>
    <t>Véhicules de 6 à 7 ans</t>
  </si>
  <si>
    <t>Véhicules de 8 à 12 ans</t>
  </si>
  <si>
    <t>Véhicules de 13 ans et plus</t>
  </si>
  <si>
    <t>http://www.ztele.com/autos/guides-pratiques/entretien-et-reparations-mecaniques-7.33251</t>
  </si>
  <si>
    <t>Possession</t>
  </si>
  <si>
    <t>Coût avec financement ($)</t>
  </si>
  <si>
    <t>Coût de possession ($)</t>
  </si>
  <si>
    <r>
      <t xml:space="preserve">Coût annuel pneus ($)
</t>
    </r>
    <r>
      <rPr>
        <sz val="8"/>
        <rFont val="Calibri"/>
        <scheme val="minor"/>
      </rPr>
      <t>CAA Québec</t>
    </r>
  </si>
  <si>
    <t>Véhicule essence</t>
  </si>
  <si>
    <t>Coût d'entretien</t>
  </si>
  <si>
    <t>Coût d'énergie</t>
  </si>
  <si>
    <t>Coût immatriculation</t>
  </si>
  <si>
    <t>Coût assurances</t>
  </si>
  <si>
    <t>Coût de financement</t>
  </si>
  <si>
    <t>Les cellules en vert peuvent être changées</t>
  </si>
  <si>
    <t>Affichage pour classement</t>
  </si>
  <si>
    <t>7 ans</t>
  </si>
  <si>
    <t>9ans</t>
  </si>
  <si>
    <t>Classement par ordre</t>
  </si>
  <si>
    <t>9 ans</t>
  </si>
  <si>
    <t>Modèles 2013</t>
  </si>
  <si>
    <t>http://www.fueleconomy.gov</t>
  </si>
  <si>
    <t>Modèles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</si>
</sst>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_ * #,##0.0_)\ _$_ ;_ * \(#,##0.0\)\ _$_ ;_ * &quot;-&quot;??_)\ _$_ ;_ @_ "/>
    <numFmt numFmtId="166" formatCode="_ * #,##0_)\ _$_ ;_ * \(#,##0\)\ _$_ ;_ * &quot;-&quot;??_)\ _$_ ;_ @_ "/>
    <numFmt numFmtId="167" formatCode="0.000%"/>
    <numFmt numFmtId="168" formatCode="_ * #,##0_)\ &quot;$&quot;_ ;_ * \(#,##0\)\ &quot;$&quot;_ ;_ * &quot;-&quot;??_)\ &quot;$&quot;_ ;_ @_ 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8000"/>
      <name val="Calibri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scheme val="minor"/>
    </font>
    <font>
      <b/>
      <sz val="14"/>
      <color theme="3" tint="0.39997558519241921"/>
      <name val="Calibri"/>
      <scheme val="minor"/>
    </font>
    <font>
      <b/>
      <sz val="16"/>
      <color rgb="FFFF0000"/>
      <name val="Calibri"/>
      <scheme val="minor"/>
    </font>
    <font>
      <b/>
      <sz val="14"/>
      <color rgb="FFFF0000"/>
      <name val="Calibri"/>
      <scheme val="minor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5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/>
    <xf numFmtId="0" fontId="8" fillId="0" borderId="0" xfId="0" applyFont="1" applyProtection="1"/>
    <xf numFmtId="0" fontId="8" fillId="4" borderId="0" xfId="0" applyFont="1" applyFill="1" applyProtection="1"/>
    <xf numFmtId="0" fontId="9" fillId="0" borderId="0" xfId="0" applyFont="1" applyProtection="1"/>
    <xf numFmtId="0" fontId="3" fillId="0" borderId="0" xfId="0" applyFont="1" applyProtection="1"/>
    <xf numFmtId="44" fontId="0" fillId="0" borderId="0" xfId="1" applyFont="1" applyFill="1" applyProtection="1"/>
    <xf numFmtId="164" fontId="0" fillId="0" borderId="0" xfId="2" applyNumberFormat="1" applyFont="1" applyProtection="1"/>
    <xf numFmtId="164" fontId="0" fillId="0" borderId="0" xfId="2" applyNumberFormat="1" applyFont="1" applyFill="1" applyProtection="1"/>
    <xf numFmtId="44" fontId="0" fillId="0" borderId="0" xfId="1" applyFont="1" applyProtection="1"/>
    <xf numFmtId="10" fontId="0" fillId="0" borderId="0" xfId="0" applyNumberFormat="1" applyFill="1" applyProtection="1"/>
    <xf numFmtId="167" fontId="0" fillId="0" borderId="0" xfId="0" applyNumberFormat="1" applyProtection="1"/>
    <xf numFmtId="1" fontId="0" fillId="0" borderId="0" xfId="0" applyNumberFormat="1" applyProtection="1"/>
    <xf numFmtId="1" fontId="0" fillId="0" borderId="0" xfId="0" applyNumberFormat="1" applyFill="1" applyProtection="1"/>
    <xf numFmtId="44" fontId="0" fillId="0" borderId="0" xfId="1" applyNumberFormat="1" applyFont="1" applyProtection="1"/>
    <xf numFmtId="44" fontId="0" fillId="0" borderId="0" xfId="1" applyNumberFormat="1" applyFont="1" applyFill="1" applyProtection="1"/>
    <xf numFmtId="2" fontId="0" fillId="0" borderId="0" xfId="2" applyNumberFormat="1" applyFont="1" applyProtection="1"/>
    <xf numFmtId="44" fontId="0" fillId="0" borderId="0" xfId="0" applyNumberFormat="1" applyProtection="1"/>
    <xf numFmtId="166" fontId="0" fillId="0" borderId="0" xfId="165" applyNumberFormat="1" applyFont="1" applyFill="1" applyProtection="1"/>
    <xf numFmtId="0" fontId="7" fillId="0" borderId="0" xfId="0" applyFont="1" applyProtection="1"/>
    <xf numFmtId="0" fontId="8" fillId="0" borderId="0" xfId="0" applyFont="1" applyFill="1" applyProtection="1"/>
    <xf numFmtId="44" fontId="8" fillId="0" borderId="0" xfId="0" applyNumberFormat="1" applyFont="1" applyProtection="1"/>
    <xf numFmtId="44" fontId="8" fillId="0" borderId="0" xfId="1" applyFont="1" applyProtection="1"/>
    <xf numFmtId="0" fontId="7" fillId="0" borderId="0" xfId="0" applyFont="1" applyAlignment="1" applyProtection="1">
      <alignment wrapText="1"/>
    </xf>
    <xf numFmtId="44" fontId="7" fillId="0" borderId="0" xfId="1" applyFont="1" applyProtection="1"/>
    <xf numFmtId="44" fontId="7" fillId="0" borderId="0" xfId="0" applyNumberFormat="1" applyFont="1" applyProtection="1"/>
    <xf numFmtId="0" fontId="7" fillId="0" borderId="0" xfId="0" applyFont="1" applyFill="1" applyProtection="1"/>
    <xf numFmtId="0" fontId="0" fillId="0" borderId="0" xfId="0" applyFont="1" applyProtection="1"/>
    <xf numFmtId="9" fontId="0" fillId="0" borderId="0" xfId="2" applyFont="1" applyProtection="1"/>
    <xf numFmtId="0" fontId="11" fillId="0" borderId="0" xfId="0" applyFont="1" applyProtection="1"/>
    <xf numFmtId="0" fontId="10" fillId="0" borderId="0" xfId="0" applyFont="1" applyProtection="1"/>
    <xf numFmtId="0" fontId="3" fillId="0" borderId="0" xfId="0" applyFont="1" applyFill="1" applyProtection="1"/>
    <xf numFmtId="0" fontId="13" fillId="0" borderId="0" xfId="0" applyFont="1" applyProtection="1"/>
    <xf numFmtId="9" fontId="10" fillId="0" borderId="0" xfId="0" applyNumberFormat="1" applyFont="1" applyProtection="1"/>
    <xf numFmtId="9" fontId="8" fillId="0" borderId="0" xfId="0" applyNumberFormat="1" applyFont="1" applyProtection="1"/>
    <xf numFmtId="44" fontId="7" fillId="0" borderId="0" xfId="1" applyFont="1" applyFill="1" applyProtection="1"/>
    <xf numFmtId="9" fontId="0" fillId="0" borderId="0" xfId="2" applyFont="1" applyFill="1" applyProtection="1"/>
    <xf numFmtId="9" fontId="8" fillId="0" borderId="0" xfId="2" applyFont="1" applyProtection="1"/>
    <xf numFmtId="0" fontId="6" fillId="0" borderId="0" xfId="0" applyFont="1" applyProtection="1"/>
    <xf numFmtId="164" fontId="6" fillId="0" borderId="0" xfId="2" applyNumberFormat="1" applyFont="1" applyProtection="1"/>
    <xf numFmtId="0" fontId="6" fillId="0" borderId="0" xfId="0" applyFont="1" applyFill="1" applyProtection="1"/>
    <xf numFmtId="44" fontId="6" fillId="0" borderId="0" xfId="0" applyNumberFormat="1" applyFont="1" applyProtection="1"/>
    <xf numFmtId="9" fontId="9" fillId="0" borderId="0" xfId="2" applyFont="1" applyProtection="1"/>
    <xf numFmtId="43" fontId="0" fillId="0" borderId="0" xfId="165" applyFont="1" applyFill="1" applyProtection="1"/>
    <xf numFmtId="9" fontId="0" fillId="0" borderId="0" xfId="2" applyNumberFormat="1" applyFont="1" applyProtection="1"/>
    <xf numFmtId="165" fontId="0" fillId="0" borderId="0" xfId="165" applyNumberFormat="1" applyFont="1" applyFill="1" applyProtection="1"/>
    <xf numFmtId="43" fontId="0" fillId="0" borderId="0" xfId="0" applyNumberFormat="1" applyProtection="1"/>
    <xf numFmtId="43" fontId="0" fillId="0" borderId="0" xfId="2" applyNumberFormat="1" applyFont="1" applyProtection="1"/>
    <xf numFmtId="43" fontId="0" fillId="0" borderId="0" xfId="165" applyFont="1" applyProtection="1"/>
    <xf numFmtId="43" fontId="8" fillId="0" borderId="0" xfId="165" applyFont="1" applyProtection="1"/>
    <xf numFmtId="44" fontId="6" fillId="0" borderId="0" xfId="1" applyFont="1" applyProtection="1"/>
    <xf numFmtId="44" fontId="6" fillId="0" borderId="0" xfId="1" applyFont="1" applyFill="1" applyProtection="1"/>
    <xf numFmtId="0" fontId="12" fillId="0" borderId="0" xfId="0" applyFont="1" applyProtection="1"/>
    <xf numFmtId="0" fontId="12" fillId="0" borderId="0" xfId="0" applyFont="1" applyFill="1" applyProtection="1"/>
    <xf numFmtId="44" fontId="12" fillId="0" borderId="0" xfId="0" applyNumberFormat="1" applyFont="1" applyProtection="1"/>
    <xf numFmtId="44" fontId="14" fillId="0" borderId="0" xfId="0" applyNumberFormat="1" applyFont="1" applyProtection="1"/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44" fontId="9" fillId="3" borderId="0" xfId="0" applyNumberFormat="1" applyFont="1" applyFill="1" applyBorder="1" applyAlignment="1" applyProtection="1">
      <alignment horizontal="center" vertical="center"/>
    </xf>
    <xf numFmtId="44" fontId="9" fillId="3" borderId="1" xfId="0" applyNumberFormat="1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right" vertical="center"/>
    </xf>
    <xf numFmtId="0" fontId="0" fillId="3" borderId="7" xfId="0" applyFont="1" applyFill="1" applyBorder="1" applyAlignment="1" applyProtection="1">
      <alignment horizontal="center" vertical="center"/>
    </xf>
    <xf numFmtId="44" fontId="0" fillId="3" borderId="0" xfId="0" applyNumberFormat="1" applyFont="1" applyFill="1" applyBorder="1" applyAlignment="1" applyProtection="1">
      <alignment horizontal="center" vertical="center"/>
    </xf>
    <xf numFmtId="44" fontId="0" fillId="3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9" fillId="3" borderId="12" xfId="0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44" fontId="9" fillId="3" borderId="5" xfId="0" applyNumberFormat="1" applyFont="1" applyFill="1" applyBorder="1" applyProtection="1"/>
    <xf numFmtId="44" fontId="9" fillId="3" borderId="6" xfId="0" applyNumberFormat="1" applyFont="1" applyFill="1" applyBorder="1" applyProtection="1"/>
    <xf numFmtId="0" fontId="0" fillId="3" borderId="13" xfId="0" applyFont="1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right" vertical="center"/>
    </xf>
    <xf numFmtId="0" fontId="0" fillId="3" borderId="2" xfId="0" applyFont="1" applyFill="1" applyBorder="1" applyAlignment="1" applyProtection="1">
      <alignment horizontal="center" vertical="center"/>
    </xf>
    <xf numFmtId="44" fontId="0" fillId="3" borderId="2" xfId="0" applyNumberFormat="1" applyFont="1" applyFill="1" applyBorder="1" applyAlignment="1" applyProtection="1">
      <alignment horizontal="center" vertical="center"/>
    </xf>
    <xf numFmtId="44" fontId="0" fillId="3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3" borderId="16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center" vertical="center"/>
    </xf>
    <xf numFmtId="168" fontId="0" fillId="0" borderId="15" xfId="1" applyNumberFormat="1" applyFont="1" applyBorder="1" applyAlignment="1" applyProtection="1">
      <alignment horizontal="center"/>
    </xf>
    <xf numFmtId="168" fontId="0" fillId="0" borderId="20" xfId="1" applyNumberFormat="1" applyFont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center" vertical="center"/>
    </xf>
    <xf numFmtId="168" fontId="0" fillId="0" borderId="22" xfId="1" applyNumberFormat="1" applyFont="1" applyBorder="1" applyAlignment="1" applyProtection="1">
      <alignment horizontal="center"/>
    </xf>
    <xf numFmtId="168" fontId="0" fillId="0" borderId="23" xfId="1" applyNumberFormat="1" applyFont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68" fontId="0" fillId="0" borderId="17" xfId="1" applyNumberFormat="1" applyFont="1" applyBorder="1" applyAlignment="1" applyProtection="1">
      <alignment horizontal="center" vertical="center"/>
    </xf>
    <xf numFmtId="0" fontId="0" fillId="0" borderId="17" xfId="0" applyBorder="1" applyProtection="1"/>
    <xf numFmtId="168" fontId="0" fillId="0" borderId="18" xfId="1" applyNumberFormat="1" applyFont="1" applyBorder="1" applyProtection="1"/>
    <xf numFmtId="0" fontId="0" fillId="3" borderId="19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68" fontId="0" fillId="0" borderId="15" xfId="1" applyNumberFormat="1" applyFont="1" applyBorder="1" applyAlignment="1" applyProtection="1">
      <alignment horizontal="center" vertical="center"/>
    </xf>
    <xf numFmtId="0" fontId="0" fillId="0" borderId="15" xfId="0" applyBorder="1" applyProtection="1"/>
    <xf numFmtId="168" fontId="0" fillId="0" borderId="20" xfId="1" applyNumberFormat="1" applyFont="1" applyBorder="1" applyProtection="1"/>
    <xf numFmtId="0" fontId="0" fillId="3" borderId="21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168" fontId="0" fillId="0" borderId="22" xfId="1" applyNumberFormat="1" applyFont="1" applyBorder="1" applyAlignment="1" applyProtection="1">
      <alignment horizontal="center" vertical="center"/>
    </xf>
    <xf numFmtId="0" fontId="0" fillId="0" borderId="22" xfId="0" applyBorder="1" applyProtection="1"/>
    <xf numFmtId="168" fontId="0" fillId="0" borderId="23" xfId="1" applyNumberFormat="1" applyFont="1" applyBorder="1" applyProtection="1"/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44" fontId="0" fillId="2" borderId="0" xfId="1" applyFont="1" applyFill="1" applyProtection="1">
      <protection locked="0"/>
    </xf>
    <xf numFmtId="164" fontId="0" fillId="2" borderId="0" xfId="2" applyNumberFormat="1" applyFont="1" applyFill="1" applyProtection="1">
      <protection locked="0"/>
    </xf>
    <xf numFmtId="10" fontId="0" fillId="2" borderId="0" xfId="0" applyNumberFormat="1" applyFill="1" applyProtection="1">
      <protection locked="0"/>
    </xf>
    <xf numFmtId="44" fontId="7" fillId="2" borderId="0" xfId="1" applyFont="1" applyFill="1" applyProtection="1">
      <protection locked="0"/>
    </xf>
    <xf numFmtId="166" fontId="0" fillId="2" borderId="0" xfId="165" applyNumberFormat="1" applyFont="1" applyFill="1" applyProtection="1">
      <protection locked="0"/>
    </xf>
    <xf numFmtId="165" fontId="0" fillId="2" borderId="0" xfId="165" applyNumberFormat="1" applyFont="1" applyFill="1" applyProtection="1">
      <protection locked="0"/>
    </xf>
    <xf numFmtId="43" fontId="0" fillId="2" borderId="0" xfId="165" applyFont="1" applyFill="1" applyProtection="1">
      <protection locked="0"/>
    </xf>
    <xf numFmtId="9" fontId="0" fillId="2" borderId="0" xfId="2" applyFont="1" applyFill="1" applyProtection="1">
      <protection locked="0"/>
    </xf>
    <xf numFmtId="0" fontId="9" fillId="0" borderId="0" xfId="0" applyFont="1" applyAlignment="1" applyProtection="1">
      <alignment horizontal="center"/>
    </xf>
    <xf numFmtId="44" fontId="0" fillId="4" borderId="0" xfId="1" applyFont="1" applyFill="1" applyProtection="1">
      <protection locked="0"/>
    </xf>
    <xf numFmtId="1" fontId="0" fillId="4" borderId="0" xfId="0" applyNumberFormat="1" applyFill="1" applyProtection="1">
      <protection locked="0"/>
    </xf>
    <xf numFmtId="44" fontId="7" fillId="4" borderId="0" xfId="1" applyFont="1" applyFill="1" applyProtection="1">
      <protection locked="0"/>
    </xf>
    <xf numFmtId="44" fontId="7" fillId="4" borderId="0" xfId="0" applyNumberFormat="1" applyFont="1" applyFill="1" applyProtection="1">
      <protection locked="0"/>
    </xf>
  </cellXfs>
  <cellStyles count="256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Milliers" xfId="165" builtinId="3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Coût après 9 ans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après 9 ans</c:v>
          </c:tx>
          <c:invertIfNegative val="0"/>
          <c:cat>
            <c:strRef>
              <c:f>Feuil1!$D$115:$D$122</c:f>
              <c:strCache>
                <c:ptCount val="8"/>
                <c:pt idx="0">
                  <c:v>Leaf</c:v>
                </c:pt>
                <c:pt idx="1">
                  <c:v>iMiev</c:v>
                </c:pt>
                <c:pt idx="2">
                  <c:v>Civic Lx</c:v>
                </c:pt>
                <c:pt idx="3">
                  <c:v>Prius</c:v>
                </c:pt>
                <c:pt idx="4">
                  <c:v>Prius branchable</c:v>
                </c:pt>
                <c:pt idx="5">
                  <c:v>Volt</c:v>
                </c:pt>
                <c:pt idx="6">
                  <c:v>Camry LE</c:v>
                </c:pt>
                <c:pt idx="7">
                  <c:v>Equinox LT</c:v>
                </c:pt>
              </c:strCache>
            </c:strRef>
          </c:cat>
          <c:val>
            <c:numRef>
              <c:f>Feuil1!$E$115:$E$122</c:f>
              <c:numCache>
                <c:formatCode>_ * #\ ##0_)\ "$"_ ;_ * \(#\ ##0\)\ "$"_ ;_ * "-"??_)\ "$"_ ;_ @_ </c:formatCode>
                <c:ptCount val="8"/>
                <c:pt idx="0">
                  <c:v>28973.89948076916</c:v>
                </c:pt>
                <c:pt idx="1">
                  <c:v>30616.8511866832</c:v>
                </c:pt>
                <c:pt idx="2">
                  <c:v>37718.82008983067</c:v>
                </c:pt>
                <c:pt idx="3">
                  <c:v>38809.82374204534</c:v>
                </c:pt>
                <c:pt idx="4">
                  <c:v>41242.59529432008</c:v>
                </c:pt>
                <c:pt idx="5">
                  <c:v>41874.40166853607</c:v>
                </c:pt>
                <c:pt idx="6">
                  <c:v>44372.98772767524</c:v>
                </c:pt>
                <c:pt idx="7">
                  <c:v>50821.40245695197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69739208"/>
        <c:axId val="-2069288680"/>
      </c:barChart>
      <c:catAx>
        <c:axId val="-2069739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69288680"/>
        <c:crosses val="autoZero"/>
        <c:auto val="1"/>
        <c:lblAlgn val="ctr"/>
        <c:lblOffset val="100"/>
        <c:noMultiLvlLbl val="0"/>
      </c:catAx>
      <c:valAx>
        <c:axId val="-2069288680"/>
        <c:scaling>
          <c:orientation val="minMax"/>
        </c:scaling>
        <c:delete val="1"/>
        <c:axPos val="l"/>
        <c:numFmt formatCode="_ * #\ ##0_)\ &quot;$&quot;_ ;_ * \(#\ ##0\)\ &quot;$&quot;_ ;_ * &quot;-&quot;??_)\ &quot;$&quot;_ ;_ @_ " sourceLinked="1"/>
        <c:majorTickMark val="out"/>
        <c:minorTickMark val="none"/>
        <c:tickLblPos val="nextTo"/>
        <c:crossAx val="-2069739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Coût après 7 ans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après 9 ans</c:v>
          </c:tx>
          <c:spPr>
            <a:solidFill>
              <a:srgbClr val="3366FF"/>
            </a:solidFill>
          </c:spPr>
          <c:invertIfNegative val="0"/>
          <c:cat>
            <c:strRef>
              <c:f>Feuil1!$B$115:$B$122</c:f>
              <c:strCache>
                <c:ptCount val="8"/>
                <c:pt idx="0">
                  <c:v>Leaf</c:v>
                </c:pt>
                <c:pt idx="1">
                  <c:v>iMiev</c:v>
                </c:pt>
                <c:pt idx="2">
                  <c:v>Civic Lx</c:v>
                </c:pt>
                <c:pt idx="3">
                  <c:v>Prius</c:v>
                </c:pt>
                <c:pt idx="4">
                  <c:v>Prius branchable</c:v>
                </c:pt>
                <c:pt idx="5">
                  <c:v>Volt</c:v>
                </c:pt>
                <c:pt idx="6">
                  <c:v>Camry LE</c:v>
                </c:pt>
                <c:pt idx="7">
                  <c:v>Equinox LT</c:v>
                </c:pt>
              </c:strCache>
            </c:strRef>
          </c:cat>
          <c:val>
            <c:numRef>
              <c:f>Feuil1!$C$115:$C$122</c:f>
              <c:numCache>
                <c:formatCode>_ * #\ ##0_)\ "$"_ ;_ * \(#\ ##0\)\ "$"_ ;_ * "-"??_)\ "$"_ ;_ @_ </c:formatCode>
                <c:ptCount val="8"/>
                <c:pt idx="0">
                  <c:v>25679.99971023253</c:v>
                </c:pt>
                <c:pt idx="1">
                  <c:v>27182.64183573127</c:v>
                </c:pt>
                <c:pt idx="2">
                  <c:v>31117.48602484399</c:v>
                </c:pt>
                <c:pt idx="3">
                  <c:v>33373.08528477595</c:v>
                </c:pt>
                <c:pt idx="4">
                  <c:v>36174.36451257524</c:v>
                </c:pt>
                <c:pt idx="5">
                  <c:v>36848.62397811892</c:v>
                </c:pt>
                <c:pt idx="6">
                  <c:v>36981.36077883102</c:v>
                </c:pt>
                <c:pt idx="7">
                  <c:v>42309.48181232398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0546728"/>
        <c:axId val="-2048864328"/>
      </c:barChart>
      <c:catAx>
        <c:axId val="2090546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48864328"/>
        <c:crosses val="autoZero"/>
        <c:auto val="1"/>
        <c:lblAlgn val="ctr"/>
        <c:lblOffset val="100"/>
        <c:noMultiLvlLbl val="0"/>
      </c:catAx>
      <c:valAx>
        <c:axId val="-2048864328"/>
        <c:scaling>
          <c:orientation val="minMax"/>
        </c:scaling>
        <c:delete val="1"/>
        <c:axPos val="l"/>
        <c:numFmt formatCode="_ * #\ ##0_)\ &quot;$&quot;_ ;_ * \(#\ ##0\)\ &quot;$&quot;_ ;_ * &quot;-&quot;??_)\ &quot;$&quot;_ ;_ @_ " sourceLinked="1"/>
        <c:majorTickMark val="out"/>
        <c:minorTickMark val="none"/>
        <c:tickLblPos val="nextTo"/>
        <c:crossAx val="2090546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Relationship Id="rId3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31326</xdr:colOff>
      <xdr:row>121</xdr:row>
      <xdr:rowOff>44026</xdr:rowOff>
    </xdr:from>
    <xdr:to>
      <xdr:col>11</xdr:col>
      <xdr:colOff>22860</xdr:colOff>
      <xdr:row>139</xdr:row>
      <xdr:rowOff>139700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</xdr:colOff>
      <xdr:row>0</xdr:row>
      <xdr:rowOff>0</xdr:rowOff>
    </xdr:from>
    <xdr:to>
      <xdr:col>0</xdr:col>
      <xdr:colOff>1432560</xdr:colOff>
      <xdr:row>3</xdr:row>
      <xdr:rowOff>169819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" y="0"/>
          <a:ext cx="1431798" cy="748939"/>
        </a:xfrm>
        <a:prstGeom prst="rect">
          <a:avLst/>
        </a:prstGeom>
      </xdr:spPr>
    </xdr:pic>
    <xdr:clientData/>
  </xdr:twoCellAnchor>
  <xdr:twoCellAnchor>
    <xdr:from>
      <xdr:col>6</xdr:col>
      <xdr:colOff>50800</xdr:colOff>
      <xdr:row>100</xdr:row>
      <xdr:rowOff>147320</xdr:rowOff>
    </xdr:from>
    <xdr:to>
      <xdr:col>11</xdr:col>
      <xdr:colOff>42334</xdr:colOff>
      <xdr:row>120</xdr:row>
      <xdr:rowOff>24554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M122"/>
  <sheetViews>
    <sheetView tabSelected="1" topLeftCell="B48" workbookViewId="0">
      <selection activeCell="M78" sqref="M78"/>
    </sheetView>
  </sheetViews>
  <sheetFormatPr baseColWidth="10" defaultColWidth="14.1640625" defaultRowHeight="15" x14ac:dyDescent="0"/>
  <cols>
    <col min="1" max="1" width="40.83203125" style="1" customWidth="1"/>
    <col min="2" max="2" width="14.83203125" style="1" customWidth="1"/>
    <col min="3" max="10" width="14.1640625" style="1"/>
    <col min="11" max="11" width="14.1640625" style="2"/>
    <col min="12" max="12" width="15.83203125" style="1" bestFit="1" customWidth="1"/>
    <col min="13" max="73" width="14.1640625" style="1"/>
    <col min="74" max="88" width="14.1640625" style="4"/>
    <col min="89" max="16384" width="14.1640625" style="1"/>
  </cols>
  <sheetData>
    <row r="4" spans="1:37">
      <c r="L4" s="3"/>
      <c r="M4" s="3"/>
      <c r="N4" s="3"/>
      <c r="O4" s="3"/>
      <c r="P4" s="3"/>
      <c r="Q4" s="3"/>
      <c r="R4" s="3"/>
      <c r="U4" s="3"/>
      <c r="V4" s="3"/>
      <c r="W4" s="3"/>
      <c r="X4" s="3"/>
      <c r="Y4" s="3"/>
      <c r="Z4" s="3"/>
      <c r="AA4" s="3"/>
      <c r="AD4" s="3"/>
      <c r="AE4" s="3"/>
      <c r="AF4" s="3"/>
      <c r="AG4" s="3"/>
      <c r="AH4" s="3"/>
      <c r="AI4" s="3"/>
      <c r="AJ4" s="3"/>
      <c r="AK4" s="3"/>
    </row>
    <row r="5" spans="1:37">
      <c r="A5" s="5" t="s">
        <v>79</v>
      </c>
      <c r="C5" s="6" t="s">
        <v>87</v>
      </c>
      <c r="L5" s="3"/>
      <c r="M5" s="3"/>
      <c r="N5" s="3"/>
      <c r="O5" s="3"/>
      <c r="P5" s="3"/>
      <c r="Q5" s="3"/>
      <c r="R5" s="3"/>
      <c r="U5" s="3"/>
      <c r="V5" s="3"/>
      <c r="W5" s="3"/>
      <c r="X5" s="3"/>
      <c r="Y5" s="3"/>
      <c r="Z5" s="3"/>
      <c r="AA5" s="3"/>
      <c r="AD5" s="3"/>
      <c r="AE5" s="3"/>
      <c r="AF5" s="3"/>
      <c r="AG5" s="3"/>
      <c r="AH5" s="3"/>
      <c r="AI5" s="3"/>
      <c r="AJ5" s="3"/>
      <c r="AK5" s="3"/>
    </row>
    <row r="6" spans="1:37">
      <c r="C6" s="107" t="s">
        <v>61</v>
      </c>
      <c r="D6" s="108" t="s">
        <v>17</v>
      </c>
      <c r="E6" s="108" t="s">
        <v>18</v>
      </c>
      <c r="F6" s="108" t="s">
        <v>19</v>
      </c>
      <c r="G6" s="108" t="s">
        <v>20</v>
      </c>
      <c r="H6" s="108" t="s">
        <v>21</v>
      </c>
      <c r="I6" s="108" t="s">
        <v>22</v>
      </c>
      <c r="J6" s="108" t="s">
        <v>60</v>
      </c>
    </row>
    <row r="7" spans="1:37" ht="20">
      <c r="A7" s="7" t="s">
        <v>40</v>
      </c>
      <c r="C7" s="109"/>
      <c r="D7" s="109"/>
      <c r="E7" s="109"/>
      <c r="F7" s="109"/>
      <c r="G7" s="109"/>
      <c r="H7" s="109"/>
      <c r="I7" s="109"/>
      <c r="J7" s="109"/>
    </row>
    <row r="8" spans="1:37">
      <c r="A8" s="1" t="s">
        <v>58</v>
      </c>
      <c r="C8" s="110">
        <v>18440</v>
      </c>
      <c r="D8" s="110">
        <v>23700</v>
      </c>
      <c r="E8" s="110">
        <v>26445</v>
      </c>
      <c r="F8" s="110">
        <v>41545</v>
      </c>
      <c r="G8" s="110">
        <v>31698</v>
      </c>
      <c r="H8" s="110">
        <v>32998</v>
      </c>
      <c r="I8" s="110">
        <v>27950</v>
      </c>
      <c r="J8" s="110">
        <v>37551</v>
      </c>
      <c r="K8" s="8"/>
    </row>
    <row r="9" spans="1:37">
      <c r="A9" s="1" t="s">
        <v>59</v>
      </c>
      <c r="F9" s="8"/>
      <c r="G9" s="8">
        <v>1500</v>
      </c>
      <c r="H9" s="8">
        <v>1500</v>
      </c>
      <c r="I9" s="2"/>
    </row>
    <row r="10" spans="1:37">
      <c r="A10" s="1" t="s">
        <v>0</v>
      </c>
      <c r="C10" s="111">
        <v>0.05</v>
      </c>
      <c r="D10" s="9">
        <f>$C10</f>
        <v>0.05</v>
      </c>
      <c r="E10" s="9">
        <f t="shared" ref="E10:J11" si="0">$C10</f>
        <v>0.05</v>
      </c>
      <c r="F10" s="9">
        <f t="shared" si="0"/>
        <v>0.05</v>
      </c>
      <c r="G10" s="9">
        <f t="shared" si="0"/>
        <v>0.05</v>
      </c>
      <c r="H10" s="9">
        <f t="shared" si="0"/>
        <v>0.05</v>
      </c>
      <c r="I10" s="9">
        <f t="shared" si="0"/>
        <v>0.05</v>
      </c>
      <c r="J10" s="9">
        <f t="shared" si="0"/>
        <v>0.05</v>
      </c>
      <c r="K10" s="10"/>
    </row>
    <row r="11" spans="1:37">
      <c r="A11" s="1" t="s">
        <v>1</v>
      </c>
      <c r="C11" s="111">
        <v>9.5000000000000001E-2</v>
      </c>
      <c r="D11" s="9">
        <f>$C11</f>
        <v>9.5000000000000001E-2</v>
      </c>
      <c r="E11" s="9">
        <f t="shared" si="0"/>
        <v>9.5000000000000001E-2</v>
      </c>
      <c r="F11" s="9">
        <f t="shared" si="0"/>
        <v>9.5000000000000001E-2</v>
      </c>
      <c r="G11" s="9">
        <f t="shared" si="0"/>
        <v>9.5000000000000001E-2</v>
      </c>
      <c r="H11" s="9">
        <f t="shared" si="0"/>
        <v>9.5000000000000001E-2</v>
      </c>
      <c r="I11" s="9">
        <f t="shared" si="0"/>
        <v>9.5000000000000001E-2</v>
      </c>
      <c r="J11" s="9">
        <f t="shared" si="0"/>
        <v>9.5000000000000001E-2</v>
      </c>
      <c r="K11" s="10"/>
    </row>
    <row r="12" spans="1:37">
      <c r="A12" s="1" t="s">
        <v>2</v>
      </c>
      <c r="C12" s="119">
        <v>0</v>
      </c>
      <c r="D12" s="119">
        <v>0</v>
      </c>
      <c r="E12" s="119">
        <v>0</v>
      </c>
      <c r="F12" s="119">
        <v>7569</v>
      </c>
      <c r="G12" s="119">
        <v>8000</v>
      </c>
      <c r="H12" s="119">
        <v>7569</v>
      </c>
      <c r="I12" s="119">
        <v>1000</v>
      </c>
      <c r="J12" s="119">
        <v>4607</v>
      </c>
      <c r="K12" s="8"/>
    </row>
    <row r="13" spans="1:37">
      <c r="A13" s="1" t="s">
        <v>3</v>
      </c>
      <c r="C13" s="119">
        <v>0</v>
      </c>
      <c r="D13" s="119">
        <v>0</v>
      </c>
      <c r="E13" s="119">
        <v>0</v>
      </c>
      <c r="F13" s="119">
        <v>0</v>
      </c>
      <c r="G13" s="119">
        <v>750</v>
      </c>
      <c r="H13" s="119">
        <v>750</v>
      </c>
      <c r="I13" s="119">
        <v>0</v>
      </c>
      <c r="J13" s="119">
        <v>0</v>
      </c>
      <c r="K13" s="8"/>
    </row>
    <row r="15" spans="1:37">
      <c r="A15" s="1" t="s">
        <v>23</v>
      </c>
      <c r="C15" s="11">
        <f>(C8+C9)*(1+C10)*(1+C11)-C12-C13</f>
        <v>21201.39</v>
      </c>
      <c r="D15" s="11">
        <f t="shared" ref="D15:I15" si="1">(D8+D9)*(1+D10)*(1+D11)-D12-D13</f>
        <v>27249.075000000001</v>
      </c>
      <c r="E15" s="11">
        <f t="shared" si="1"/>
        <v>30405.138749999998</v>
      </c>
      <c r="F15" s="11">
        <f t="shared" si="1"/>
        <v>40197.363749999997</v>
      </c>
      <c r="G15" s="11">
        <f t="shared" si="1"/>
        <v>29419.400500000003</v>
      </c>
      <c r="H15" s="11">
        <f t="shared" si="1"/>
        <v>31345.075499999999</v>
      </c>
      <c r="I15" s="11">
        <f t="shared" si="1"/>
        <v>31135.512500000001</v>
      </c>
      <c r="J15" s="11">
        <f>(J8+J9)*(1+J10)*(1+J11)-J12-J13</f>
        <v>38567.26225</v>
      </c>
      <c r="K15" s="8"/>
    </row>
    <row r="17" spans="1:27" ht="20">
      <c r="A17" s="7" t="s">
        <v>41</v>
      </c>
    </row>
    <row r="18" spans="1:27">
      <c r="A18" s="1" t="s">
        <v>28</v>
      </c>
      <c r="C18" s="110">
        <v>0</v>
      </c>
      <c r="D18" s="8">
        <f>$C18</f>
        <v>0</v>
      </c>
      <c r="E18" s="8">
        <f t="shared" ref="E18:J18" si="2">$C18</f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/>
    </row>
    <row r="19" spans="1:27">
      <c r="A19" s="1" t="s">
        <v>29</v>
      </c>
      <c r="C19" s="112">
        <v>0.03</v>
      </c>
      <c r="D19" s="12">
        <f>$C19</f>
        <v>0.03</v>
      </c>
      <c r="E19" s="12">
        <f t="shared" ref="E19:J19" si="3">$C19</f>
        <v>0.03</v>
      </c>
      <c r="F19" s="12">
        <f t="shared" si="3"/>
        <v>0.03</v>
      </c>
      <c r="G19" s="12">
        <f t="shared" si="3"/>
        <v>0.03</v>
      </c>
      <c r="H19" s="12">
        <f t="shared" si="3"/>
        <v>0.03</v>
      </c>
      <c r="I19" s="12">
        <f t="shared" si="3"/>
        <v>0.03</v>
      </c>
      <c r="J19" s="12">
        <f t="shared" si="3"/>
        <v>0.03</v>
      </c>
      <c r="K19" s="12"/>
    </row>
    <row r="20" spans="1:27">
      <c r="A20" s="1" t="s">
        <v>56</v>
      </c>
      <c r="C20" s="13">
        <f>(1+C19)^(1/365)-1</f>
        <v>8.0986299053176225E-5</v>
      </c>
      <c r="D20" s="13">
        <f t="shared" ref="D20:I20" si="4">(1+D19)^(1/365)-1</f>
        <v>8.0986299053176225E-5</v>
      </c>
      <c r="E20" s="13">
        <f t="shared" si="4"/>
        <v>8.0986299053176225E-5</v>
      </c>
      <c r="F20" s="13">
        <f t="shared" si="4"/>
        <v>8.0986299053176225E-5</v>
      </c>
      <c r="G20" s="13">
        <f t="shared" si="4"/>
        <v>8.0986299053176225E-5</v>
      </c>
      <c r="H20" s="13">
        <f t="shared" si="4"/>
        <v>8.0986299053176225E-5</v>
      </c>
      <c r="I20" s="13">
        <f t="shared" si="4"/>
        <v>8.0986299053176225E-5</v>
      </c>
      <c r="J20" s="13">
        <f>(1+J19)^(1/365)-1</f>
        <v>8.0986299053176225E-5</v>
      </c>
      <c r="K20" s="12"/>
    </row>
    <row r="21" spans="1:27">
      <c r="A21" s="1" t="s">
        <v>57</v>
      </c>
      <c r="C21" s="120">
        <v>6</v>
      </c>
      <c r="D21" s="14">
        <v>6</v>
      </c>
      <c r="E21" s="14">
        <v>6</v>
      </c>
      <c r="F21" s="14">
        <v>6</v>
      </c>
      <c r="G21" s="14">
        <v>6</v>
      </c>
      <c r="H21" s="14">
        <v>6</v>
      </c>
      <c r="I21" s="14">
        <v>6</v>
      </c>
      <c r="J21" s="14">
        <v>6</v>
      </c>
      <c r="K21" s="15"/>
    </row>
    <row r="22" spans="1:27">
      <c r="A22" s="1" t="s">
        <v>30</v>
      </c>
      <c r="C22" s="16">
        <f>((C15-C18)*C20/(1-(1+C20)^(-365*C21)))*365/12</f>
        <v>321.36018419050862</v>
      </c>
      <c r="D22" s="16">
        <f t="shared" ref="D22:J22" si="5">((D15-D18)*D20/(1-(1+D20)^(-365*D21)))*365/12</f>
        <v>413.02800245743236</v>
      </c>
      <c r="E22" s="16">
        <f t="shared" si="5"/>
        <v>460.86605590661594</v>
      </c>
      <c r="F22" s="16">
        <f t="shared" si="5"/>
        <v>609.2917595814647</v>
      </c>
      <c r="G22" s="16">
        <f t="shared" si="5"/>
        <v>445.92472302308198</v>
      </c>
      <c r="H22" s="16">
        <f t="shared" si="5"/>
        <v>475.11315230489117</v>
      </c>
      <c r="I22" s="16">
        <f t="shared" si="5"/>
        <v>471.93669999306093</v>
      </c>
      <c r="J22" s="16">
        <f t="shared" si="5"/>
        <v>584.58348723284871</v>
      </c>
      <c r="K22" s="17"/>
      <c r="L22" s="18"/>
    </row>
    <row r="23" spans="1:27">
      <c r="C23" s="11"/>
      <c r="D23" s="11"/>
      <c r="E23" s="11"/>
      <c r="F23" s="11"/>
      <c r="G23" s="11"/>
      <c r="H23" s="11"/>
      <c r="I23" s="11"/>
      <c r="J23" s="11"/>
      <c r="K23" s="8"/>
      <c r="L23" s="19"/>
    </row>
    <row r="24" spans="1:27" ht="20">
      <c r="A24" s="7" t="s">
        <v>42</v>
      </c>
      <c r="B24" s="1" t="s">
        <v>73</v>
      </c>
      <c r="C24" s="20"/>
      <c r="D24" s="20"/>
      <c r="E24" s="20"/>
      <c r="F24" s="20"/>
      <c r="G24" s="20"/>
      <c r="H24" s="20"/>
      <c r="I24" s="20"/>
      <c r="J24" s="20"/>
      <c r="K24" s="20"/>
      <c r="L24" s="19"/>
    </row>
    <row r="25" spans="1:27">
      <c r="A25" s="1" t="s">
        <v>64</v>
      </c>
      <c r="B25" s="110">
        <v>250</v>
      </c>
      <c r="C25" s="8">
        <f>B25</f>
        <v>250</v>
      </c>
      <c r="D25" s="8">
        <f>B25</f>
        <v>250</v>
      </c>
      <c r="E25" s="8">
        <f>B25</f>
        <v>250</v>
      </c>
      <c r="F25" s="8">
        <f>B25*0.7</f>
        <v>175</v>
      </c>
      <c r="G25" s="8">
        <f>B25*0.5</f>
        <v>125</v>
      </c>
      <c r="H25" s="8">
        <f>B25*0.5</f>
        <v>125</v>
      </c>
      <c r="I25" s="8">
        <f>B25*0.7</f>
        <v>175</v>
      </c>
      <c r="J25" s="8">
        <f>B25*0.7</f>
        <v>175</v>
      </c>
      <c r="K25" s="20"/>
      <c r="L25" s="19"/>
    </row>
    <row r="26" spans="1:27">
      <c r="A26" s="1" t="s">
        <v>63</v>
      </c>
      <c r="B26" s="110">
        <v>750</v>
      </c>
      <c r="C26" s="8">
        <f t="shared" ref="C26:C29" si="6">B26</f>
        <v>750</v>
      </c>
      <c r="D26" s="8">
        <f t="shared" ref="D26:D29" si="7">B26</f>
        <v>750</v>
      </c>
      <c r="E26" s="8">
        <f t="shared" ref="E26:E29" si="8">B26</f>
        <v>750</v>
      </c>
      <c r="F26" s="8">
        <f t="shared" ref="F26:F29" si="9">B26*0.7</f>
        <v>525</v>
      </c>
      <c r="G26" s="8">
        <f t="shared" ref="G26:G29" si="10">B26*0.5</f>
        <v>375</v>
      </c>
      <c r="H26" s="8">
        <f t="shared" ref="H26:H29" si="11">B26*0.5</f>
        <v>375</v>
      </c>
      <c r="I26" s="8">
        <f t="shared" ref="I26:I29" si="12">B26*0.7</f>
        <v>525</v>
      </c>
      <c r="J26" s="8">
        <f t="shared" ref="J26:J29" si="13">B26*0.7</f>
        <v>525</v>
      </c>
      <c r="K26" s="8"/>
      <c r="L26" s="11"/>
      <c r="M26" s="11"/>
      <c r="N26" s="11"/>
      <c r="O26" s="11"/>
      <c r="P26" s="11"/>
      <c r="Q26" s="11"/>
      <c r="R26" s="11"/>
      <c r="U26" s="11"/>
      <c r="V26" s="11"/>
      <c r="W26" s="11"/>
      <c r="X26" s="11"/>
      <c r="Y26" s="11"/>
      <c r="Z26" s="11"/>
      <c r="AA26" s="11"/>
    </row>
    <row r="27" spans="1:27" s="4" customFormat="1">
      <c r="A27" s="21" t="s">
        <v>65</v>
      </c>
      <c r="B27" s="113">
        <v>950</v>
      </c>
      <c r="C27" s="8">
        <f t="shared" si="6"/>
        <v>950</v>
      </c>
      <c r="D27" s="8">
        <f t="shared" si="7"/>
        <v>950</v>
      </c>
      <c r="E27" s="8">
        <f t="shared" si="8"/>
        <v>950</v>
      </c>
      <c r="F27" s="8">
        <f t="shared" si="9"/>
        <v>665</v>
      </c>
      <c r="G27" s="8">
        <f t="shared" si="10"/>
        <v>475</v>
      </c>
      <c r="H27" s="8">
        <f t="shared" si="11"/>
        <v>475</v>
      </c>
      <c r="I27" s="8">
        <f t="shared" si="12"/>
        <v>665</v>
      </c>
      <c r="J27" s="8">
        <f t="shared" si="13"/>
        <v>665</v>
      </c>
      <c r="K27" s="22"/>
      <c r="L27" s="23"/>
    </row>
    <row r="28" spans="1:27">
      <c r="A28" s="1" t="s">
        <v>66</v>
      </c>
      <c r="B28" s="110">
        <v>915</v>
      </c>
      <c r="C28" s="8">
        <f t="shared" si="6"/>
        <v>915</v>
      </c>
      <c r="D28" s="8">
        <f t="shared" si="7"/>
        <v>915</v>
      </c>
      <c r="E28" s="8">
        <f t="shared" si="8"/>
        <v>915</v>
      </c>
      <c r="F28" s="8">
        <f t="shared" si="9"/>
        <v>640.5</v>
      </c>
      <c r="G28" s="8">
        <f t="shared" si="10"/>
        <v>457.5</v>
      </c>
      <c r="H28" s="8">
        <f t="shared" si="11"/>
        <v>457.5</v>
      </c>
      <c r="I28" s="8">
        <f t="shared" si="12"/>
        <v>640.5</v>
      </c>
      <c r="J28" s="8">
        <f t="shared" si="13"/>
        <v>640.5</v>
      </c>
      <c r="L28" s="19"/>
    </row>
    <row r="29" spans="1:27">
      <c r="A29" s="1" t="s">
        <v>67</v>
      </c>
      <c r="B29" s="110">
        <v>800</v>
      </c>
      <c r="C29" s="8">
        <f t="shared" si="6"/>
        <v>800</v>
      </c>
      <c r="D29" s="8">
        <f t="shared" si="7"/>
        <v>800</v>
      </c>
      <c r="E29" s="8">
        <f t="shared" si="8"/>
        <v>800</v>
      </c>
      <c r="F29" s="8">
        <f t="shared" si="9"/>
        <v>560</v>
      </c>
      <c r="G29" s="8">
        <f t="shared" si="10"/>
        <v>400</v>
      </c>
      <c r="H29" s="8">
        <f t="shared" si="11"/>
        <v>400</v>
      </c>
      <c r="I29" s="8">
        <f t="shared" si="12"/>
        <v>560</v>
      </c>
      <c r="J29" s="8">
        <f t="shared" si="13"/>
        <v>560</v>
      </c>
      <c r="L29" s="19"/>
    </row>
    <row r="30" spans="1:27">
      <c r="A30" s="1" t="s">
        <v>68</v>
      </c>
      <c r="C30" s="11"/>
      <c r="D30" s="11"/>
      <c r="E30" s="11"/>
      <c r="F30" s="11"/>
      <c r="G30" s="11"/>
      <c r="H30" s="11"/>
      <c r="I30" s="11"/>
      <c r="L30" s="19"/>
    </row>
    <row r="31" spans="1:27">
      <c r="C31" s="11"/>
      <c r="D31" s="11"/>
      <c r="E31" s="11"/>
      <c r="F31" s="11"/>
      <c r="G31" s="11"/>
      <c r="H31" s="11"/>
      <c r="I31" s="11"/>
      <c r="L31" s="19"/>
    </row>
    <row r="32" spans="1:27" ht="20">
      <c r="A32" s="7" t="s">
        <v>52</v>
      </c>
      <c r="C32" s="11"/>
      <c r="D32" s="11"/>
      <c r="E32" s="11"/>
      <c r="F32" s="11"/>
      <c r="G32" s="11"/>
      <c r="H32" s="11"/>
      <c r="I32" s="11"/>
      <c r="L32" s="19"/>
    </row>
    <row r="33" spans="1:91">
      <c r="A33" s="4" t="s">
        <v>53</v>
      </c>
      <c r="C33" s="11"/>
      <c r="D33" s="11"/>
      <c r="E33" s="11"/>
      <c r="F33" s="11"/>
      <c r="G33" s="11"/>
      <c r="H33" s="11"/>
      <c r="I33" s="11"/>
      <c r="L33" s="19"/>
    </row>
    <row r="34" spans="1:91" s="4" customFormat="1">
      <c r="A34" s="4" t="s">
        <v>54</v>
      </c>
      <c r="C34" s="24"/>
      <c r="D34" s="24"/>
      <c r="E34" s="24"/>
      <c r="F34" s="24"/>
      <c r="G34" s="24"/>
      <c r="H34" s="24"/>
      <c r="I34" s="24"/>
      <c r="K34" s="22"/>
      <c r="L34" s="23"/>
    </row>
    <row r="35" spans="1:91" s="21" customFormat="1" ht="27">
      <c r="A35" s="25" t="s">
        <v>72</v>
      </c>
      <c r="C35" s="121">
        <f>0.0184*C66</f>
        <v>276</v>
      </c>
      <c r="D35" s="121">
        <f>0.0196*D66</f>
        <v>294</v>
      </c>
      <c r="E35" s="121">
        <f>0.0253*E66</f>
        <v>379.5</v>
      </c>
      <c r="F35" s="121">
        <f>D35</f>
        <v>294</v>
      </c>
      <c r="G35" s="121">
        <f>C35</f>
        <v>276</v>
      </c>
      <c r="H35" s="121">
        <f>C35</f>
        <v>276</v>
      </c>
      <c r="I35" s="121">
        <f>C35</f>
        <v>276</v>
      </c>
      <c r="J35" s="122">
        <f>C35</f>
        <v>276</v>
      </c>
      <c r="K35" s="28"/>
      <c r="L35" s="27"/>
    </row>
    <row r="36" spans="1:91">
      <c r="A36" s="29"/>
      <c r="C36" s="11"/>
      <c r="D36" s="11"/>
      <c r="E36" s="11"/>
      <c r="F36" s="11"/>
      <c r="G36" s="11"/>
      <c r="H36" s="11"/>
      <c r="I36" s="11"/>
      <c r="L36" s="19"/>
    </row>
    <row r="37" spans="1:91" ht="20">
      <c r="A37" s="7" t="s">
        <v>43</v>
      </c>
    </row>
    <row r="38" spans="1:91" s="11" customFormat="1">
      <c r="A38" s="11" t="s">
        <v>26</v>
      </c>
      <c r="C38" s="110">
        <v>1.32</v>
      </c>
      <c r="D38" s="11">
        <f>$C38</f>
        <v>1.32</v>
      </c>
      <c r="E38" s="11">
        <f t="shared" ref="E38:J39" si="14">$C38</f>
        <v>1.32</v>
      </c>
      <c r="F38" s="11">
        <f t="shared" si="14"/>
        <v>1.32</v>
      </c>
      <c r="G38" s="11">
        <f t="shared" si="14"/>
        <v>1.32</v>
      </c>
      <c r="H38" s="11">
        <f t="shared" si="14"/>
        <v>1.32</v>
      </c>
      <c r="I38" s="11">
        <f t="shared" si="14"/>
        <v>1.32</v>
      </c>
      <c r="J38" s="11">
        <f t="shared" si="14"/>
        <v>1.32</v>
      </c>
      <c r="K38" s="8"/>
      <c r="L38" s="11">
        <f>$C38*(1+$C40)^(L49-1)</f>
        <v>1.32</v>
      </c>
      <c r="U38" s="11">
        <f>$C38*(1+$C40)^(U49-1)</f>
        <v>1.3464</v>
      </c>
      <c r="AD38" s="11">
        <f>$C38*(1+$C40)^(AD49-1)</f>
        <v>1.3733280000000001</v>
      </c>
      <c r="AM38" s="11">
        <f>$C38*(1+$C40)^(AM49-1)</f>
        <v>1.40079456</v>
      </c>
      <c r="AV38" s="11">
        <f>$C38*(1+$C40)^(AV49-1)</f>
        <v>1.4288104511999999</v>
      </c>
      <c r="BE38" s="11">
        <f>$C38*(1+$C40)^(BE49-1)</f>
        <v>1.457386660224</v>
      </c>
      <c r="BN38" s="11">
        <f>$C38*(1+$C40)^(BN49-1)</f>
        <v>1.4865343934284803</v>
      </c>
      <c r="BV38" s="24"/>
      <c r="BW38" s="11">
        <f>$C38*(1+$C40)^(BW49-1)</f>
        <v>1.5162650812970495</v>
      </c>
      <c r="BX38" s="24"/>
      <c r="BY38" s="24"/>
      <c r="BZ38" s="24"/>
      <c r="CA38" s="24"/>
      <c r="CB38" s="24"/>
      <c r="CC38" s="24"/>
      <c r="CD38" s="24"/>
      <c r="CF38" s="11">
        <f>$C38*(1+$C40)^(CF49-1)</f>
        <v>1.5465903829229906</v>
      </c>
      <c r="CG38" s="24"/>
      <c r="CH38" s="24"/>
      <c r="CI38" s="24"/>
      <c r="CJ38" s="24"/>
    </row>
    <row r="39" spans="1:91" s="11" customFormat="1">
      <c r="A39" s="11" t="s">
        <v>27</v>
      </c>
      <c r="C39" s="110">
        <v>0.08</v>
      </c>
      <c r="D39" s="11">
        <f>$C39</f>
        <v>0.08</v>
      </c>
      <c r="E39" s="11">
        <f t="shared" si="14"/>
        <v>0.08</v>
      </c>
      <c r="F39" s="11">
        <f t="shared" si="14"/>
        <v>0.08</v>
      </c>
      <c r="G39" s="11">
        <f t="shared" si="14"/>
        <v>0.08</v>
      </c>
      <c r="H39" s="11">
        <f t="shared" si="14"/>
        <v>0.08</v>
      </c>
      <c r="I39" s="11">
        <f t="shared" si="14"/>
        <v>0.08</v>
      </c>
      <c r="J39" s="11">
        <f t="shared" si="14"/>
        <v>0.08</v>
      </c>
      <c r="K39" s="8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</row>
    <row r="40" spans="1:91">
      <c r="A40" s="1" t="s">
        <v>14</v>
      </c>
      <c r="B40" s="30"/>
      <c r="C40" s="111">
        <v>0.02</v>
      </c>
      <c r="D40" s="10">
        <f>C40</f>
        <v>0.02</v>
      </c>
      <c r="E40" s="10">
        <f t="shared" ref="E40:I40" si="15">D40</f>
        <v>0.02</v>
      </c>
      <c r="F40" s="10">
        <f t="shared" si="15"/>
        <v>0.02</v>
      </c>
      <c r="G40" s="10">
        <f t="shared" si="15"/>
        <v>0.02</v>
      </c>
      <c r="H40" s="10">
        <f t="shared" si="15"/>
        <v>0.02</v>
      </c>
      <c r="I40" s="10">
        <f t="shared" si="15"/>
        <v>0.02</v>
      </c>
      <c r="J40" s="10">
        <f t="shared" ref="J40" si="16">I40</f>
        <v>0.02</v>
      </c>
      <c r="K40" s="10"/>
      <c r="L40" s="9"/>
      <c r="M40" s="9"/>
      <c r="N40" s="9"/>
      <c r="O40" s="9"/>
      <c r="P40" s="9"/>
      <c r="Q40" s="9"/>
      <c r="R40" s="9"/>
      <c r="U40" s="9"/>
      <c r="V40" s="9"/>
      <c r="W40" s="9"/>
      <c r="X40" s="9"/>
      <c r="Y40" s="9"/>
      <c r="Z40" s="9"/>
      <c r="AA40" s="9"/>
    </row>
    <row r="41" spans="1:91">
      <c r="A41" s="1" t="s">
        <v>15</v>
      </c>
      <c r="B41" s="30"/>
      <c r="C41" s="111">
        <v>0.02</v>
      </c>
      <c r="D41" s="10">
        <f>C41</f>
        <v>0.02</v>
      </c>
      <c r="E41" s="10">
        <f t="shared" ref="E41:I41" si="17">D41</f>
        <v>0.02</v>
      </c>
      <c r="F41" s="10">
        <f t="shared" si="17"/>
        <v>0.02</v>
      </c>
      <c r="G41" s="10">
        <f t="shared" si="17"/>
        <v>0.02</v>
      </c>
      <c r="H41" s="10">
        <f t="shared" si="17"/>
        <v>0.02</v>
      </c>
      <c r="I41" s="10">
        <f t="shared" si="17"/>
        <v>0.02</v>
      </c>
      <c r="J41" s="10">
        <f t="shared" ref="J41" si="18">I41</f>
        <v>0.02</v>
      </c>
      <c r="K41" s="10"/>
      <c r="L41" s="9"/>
      <c r="M41" s="9"/>
      <c r="N41" s="9"/>
      <c r="O41" s="9"/>
      <c r="P41" s="9"/>
      <c r="Q41" s="9"/>
      <c r="R41" s="9"/>
      <c r="U41" s="9"/>
      <c r="V41" s="9"/>
      <c r="W41" s="9"/>
      <c r="X41" s="9"/>
      <c r="Y41" s="9"/>
      <c r="Z41" s="9"/>
      <c r="AA41" s="9"/>
    </row>
    <row r="42" spans="1:91">
      <c r="C42" s="11"/>
      <c r="D42" s="8"/>
      <c r="E42" s="8"/>
      <c r="F42" s="8"/>
      <c r="G42" s="8"/>
      <c r="H42" s="8"/>
      <c r="I42" s="8"/>
      <c r="J42" s="8"/>
      <c r="K42" s="8"/>
      <c r="L42" s="19"/>
    </row>
    <row r="43" spans="1:91" ht="20">
      <c r="A43" s="7" t="s">
        <v>48</v>
      </c>
      <c r="C43" s="11"/>
      <c r="D43" s="11"/>
      <c r="E43" s="11"/>
      <c r="F43" s="11"/>
      <c r="G43" s="11"/>
      <c r="H43" s="11"/>
      <c r="I43" s="11"/>
      <c r="J43" s="11"/>
      <c r="K43" s="8"/>
      <c r="L43" s="19"/>
    </row>
    <row r="44" spans="1:91">
      <c r="A44" s="1" t="s">
        <v>47</v>
      </c>
      <c r="C44" s="111">
        <v>2.1999999999999999E-2</v>
      </c>
      <c r="D44" s="9">
        <f>$C44</f>
        <v>2.1999999999999999E-2</v>
      </c>
      <c r="E44" s="9">
        <f t="shared" ref="E44:J44" si="19">$C44</f>
        <v>2.1999999999999999E-2</v>
      </c>
      <c r="F44" s="9">
        <f t="shared" si="19"/>
        <v>2.1999999999999999E-2</v>
      </c>
      <c r="G44" s="9">
        <f t="shared" si="19"/>
        <v>2.1999999999999999E-2</v>
      </c>
      <c r="H44" s="9">
        <f t="shared" si="19"/>
        <v>2.1999999999999999E-2</v>
      </c>
      <c r="I44" s="9">
        <f t="shared" si="19"/>
        <v>2.1999999999999999E-2</v>
      </c>
      <c r="J44" s="9">
        <f t="shared" si="19"/>
        <v>2.1999999999999999E-2</v>
      </c>
      <c r="K44" s="10"/>
      <c r="L44" s="19"/>
    </row>
    <row r="47" spans="1:91" ht="25">
      <c r="A47" s="31" t="s">
        <v>49</v>
      </c>
      <c r="C47" s="11"/>
      <c r="D47" s="11"/>
      <c r="E47" s="11"/>
      <c r="F47" s="11"/>
      <c r="G47" s="11"/>
      <c r="H47" s="11"/>
      <c r="I47" s="11"/>
      <c r="L47" s="32" t="str">
        <f>C6</f>
        <v>Civic Lx</v>
      </c>
      <c r="M47" s="32" t="str">
        <f t="shared" ref="M47:Q47" si="20">D6</f>
        <v>Camry LE</v>
      </c>
      <c r="N47" s="32" t="str">
        <f t="shared" si="20"/>
        <v>Equinox LT</v>
      </c>
      <c r="O47" s="32" t="str">
        <f t="shared" si="20"/>
        <v>Volt</v>
      </c>
      <c r="P47" s="32" t="str">
        <f t="shared" si="20"/>
        <v>Leaf</v>
      </c>
      <c r="Q47" s="32" t="str">
        <f t="shared" si="20"/>
        <v>iMiev</v>
      </c>
      <c r="R47" s="32" t="str">
        <f t="shared" ref="R47" si="21">I6</f>
        <v>Prius</v>
      </c>
      <c r="S47" s="32" t="str">
        <f t="shared" ref="S47" si="22">J6</f>
        <v>Prius branchable</v>
      </c>
      <c r="U47" s="32" t="str">
        <f>L47</f>
        <v>Civic Lx</v>
      </c>
      <c r="V47" s="32" t="str">
        <f t="shared" ref="V47:AB47" si="23">M47</f>
        <v>Camry LE</v>
      </c>
      <c r="W47" s="32" t="str">
        <f t="shared" si="23"/>
        <v>Equinox LT</v>
      </c>
      <c r="X47" s="32" t="str">
        <f t="shared" si="23"/>
        <v>Volt</v>
      </c>
      <c r="Y47" s="32" t="str">
        <f t="shared" si="23"/>
        <v>Leaf</v>
      </c>
      <c r="Z47" s="32" t="str">
        <f t="shared" si="23"/>
        <v>iMiev</v>
      </c>
      <c r="AA47" s="32" t="str">
        <f t="shared" si="23"/>
        <v>Prius</v>
      </c>
      <c r="AB47" s="32" t="str">
        <f t="shared" si="23"/>
        <v>Prius branchable</v>
      </c>
      <c r="AD47" s="32" t="str">
        <f>L47</f>
        <v>Civic Lx</v>
      </c>
      <c r="AE47" s="32" t="str">
        <f t="shared" ref="AE47:AK47" si="24">M47</f>
        <v>Camry LE</v>
      </c>
      <c r="AF47" s="32" t="str">
        <f t="shared" si="24"/>
        <v>Equinox LT</v>
      </c>
      <c r="AG47" s="32" t="str">
        <f t="shared" si="24"/>
        <v>Volt</v>
      </c>
      <c r="AH47" s="32" t="str">
        <f t="shared" si="24"/>
        <v>Leaf</v>
      </c>
      <c r="AI47" s="32" t="str">
        <f t="shared" si="24"/>
        <v>iMiev</v>
      </c>
      <c r="AJ47" s="32" t="str">
        <f t="shared" si="24"/>
        <v>Prius</v>
      </c>
      <c r="AK47" s="32" t="str">
        <f t="shared" si="24"/>
        <v>Prius branchable</v>
      </c>
      <c r="AM47" s="32" t="str">
        <f>L47</f>
        <v>Civic Lx</v>
      </c>
      <c r="AN47" s="32" t="str">
        <f t="shared" ref="AN47:AT47" si="25">M47</f>
        <v>Camry LE</v>
      </c>
      <c r="AO47" s="32" t="str">
        <f t="shared" si="25"/>
        <v>Equinox LT</v>
      </c>
      <c r="AP47" s="32" t="str">
        <f t="shared" si="25"/>
        <v>Volt</v>
      </c>
      <c r="AQ47" s="32" t="str">
        <f t="shared" si="25"/>
        <v>Leaf</v>
      </c>
      <c r="AR47" s="32" t="str">
        <f t="shared" si="25"/>
        <v>iMiev</v>
      </c>
      <c r="AS47" s="32" t="str">
        <f t="shared" si="25"/>
        <v>Prius</v>
      </c>
      <c r="AT47" s="32" t="str">
        <f t="shared" si="25"/>
        <v>Prius branchable</v>
      </c>
      <c r="AV47" s="32" t="str">
        <f>L47</f>
        <v>Civic Lx</v>
      </c>
      <c r="AW47" s="32" t="str">
        <f t="shared" ref="AW47:AZ47" si="26">M47</f>
        <v>Camry LE</v>
      </c>
      <c r="AX47" s="32" t="str">
        <f t="shared" si="26"/>
        <v>Equinox LT</v>
      </c>
      <c r="AY47" s="32" t="str">
        <f t="shared" si="26"/>
        <v>Volt</v>
      </c>
      <c r="AZ47" s="32" t="str">
        <f t="shared" si="26"/>
        <v>Leaf</v>
      </c>
      <c r="BA47" s="32" t="str">
        <f t="shared" ref="BA47" si="27">Q47</f>
        <v>iMiev</v>
      </c>
      <c r="BB47" s="32" t="str">
        <f t="shared" ref="BB47:BC47" si="28">R47</f>
        <v>Prius</v>
      </c>
      <c r="BC47" s="32" t="str">
        <f t="shared" si="28"/>
        <v>Prius branchable</v>
      </c>
      <c r="BE47" s="32" t="str">
        <f>L47</f>
        <v>Civic Lx</v>
      </c>
      <c r="BF47" s="32" t="str">
        <f t="shared" ref="BF47:BL47" si="29">M47</f>
        <v>Camry LE</v>
      </c>
      <c r="BG47" s="32" t="str">
        <f t="shared" si="29"/>
        <v>Equinox LT</v>
      </c>
      <c r="BH47" s="32" t="str">
        <f t="shared" si="29"/>
        <v>Volt</v>
      </c>
      <c r="BI47" s="32" t="str">
        <f t="shared" si="29"/>
        <v>Leaf</v>
      </c>
      <c r="BJ47" s="32" t="str">
        <f t="shared" si="29"/>
        <v>iMiev</v>
      </c>
      <c r="BK47" s="32" t="str">
        <f t="shared" si="29"/>
        <v>Prius</v>
      </c>
      <c r="BL47" s="32" t="str">
        <f t="shared" si="29"/>
        <v>Prius branchable</v>
      </c>
      <c r="BN47" s="32" t="str">
        <f>L47</f>
        <v>Civic Lx</v>
      </c>
      <c r="BO47" s="32" t="str">
        <f t="shared" ref="BO47:BU47" si="30">M47</f>
        <v>Camry LE</v>
      </c>
      <c r="BP47" s="32" t="str">
        <f t="shared" si="30"/>
        <v>Equinox LT</v>
      </c>
      <c r="BQ47" s="32" t="str">
        <f t="shared" si="30"/>
        <v>Volt</v>
      </c>
      <c r="BR47" s="32" t="str">
        <f t="shared" si="30"/>
        <v>Leaf</v>
      </c>
      <c r="BS47" s="32" t="str">
        <f t="shared" si="30"/>
        <v>iMiev</v>
      </c>
      <c r="BT47" s="32" t="str">
        <f t="shared" si="30"/>
        <v>Prius</v>
      </c>
      <c r="BU47" s="32" t="str">
        <f t="shared" si="30"/>
        <v>Prius branchable</v>
      </c>
      <c r="BW47" s="32" t="str">
        <f>U47</f>
        <v>Civic Lx</v>
      </c>
      <c r="BX47" s="32" t="str">
        <f t="shared" ref="BX47" si="31">V47</f>
        <v>Camry LE</v>
      </c>
      <c r="BY47" s="32" t="str">
        <f t="shared" ref="BY47" si="32">W47</f>
        <v>Equinox LT</v>
      </c>
      <c r="BZ47" s="32" t="str">
        <f t="shared" ref="BZ47" si="33">X47</f>
        <v>Volt</v>
      </c>
      <c r="CA47" s="32" t="str">
        <f t="shared" ref="CA47" si="34">Y47</f>
        <v>Leaf</v>
      </c>
      <c r="CB47" s="32" t="str">
        <f t="shared" ref="CB47" si="35">Z47</f>
        <v>iMiev</v>
      </c>
      <c r="CC47" s="32" t="str">
        <f t="shared" ref="CC47" si="36">AA47</f>
        <v>Prius</v>
      </c>
      <c r="CD47" s="32" t="str">
        <f t="shared" ref="CD47" si="37">AB47</f>
        <v>Prius branchable</v>
      </c>
      <c r="CF47" s="32" t="str">
        <f>AD47</f>
        <v>Civic Lx</v>
      </c>
      <c r="CG47" s="32" t="str">
        <f t="shared" ref="CG47" si="38">AE47</f>
        <v>Camry LE</v>
      </c>
      <c r="CH47" s="32" t="str">
        <f t="shared" ref="CH47" si="39">AF47</f>
        <v>Equinox LT</v>
      </c>
      <c r="CI47" s="32" t="str">
        <f t="shared" ref="CI47" si="40">AG47</f>
        <v>Volt</v>
      </c>
      <c r="CJ47" s="32" t="str">
        <f t="shared" ref="CJ47" si="41">AH47</f>
        <v>Leaf</v>
      </c>
      <c r="CK47" s="32" t="str">
        <f t="shared" ref="CK47" si="42">AI47</f>
        <v>iMiev</v>
      </c>
      <c r="CL47" s="32" t="str">
        <f t="shared" ref="CL47" si="43">AJ47</f>
        <v>Prius</v>
      </c>
      <c r="CM47" s="32" t="str">
        <f t="shared" ref="CM47" si="44">AK47</f>
        <v>Prius branchable</v>
      </c>
    </row>
    <row r="48" spans="1:91" ht="20">
      <c r="A48" s="7" t="s">
        <v>35</v>
      </c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1"/>
      <c r="CI48" s="1"/>
      <c r="CJ48" s="1"/>
    </row>
    <row r="49" spans="1:91">
      <c r="A49" s="1" t="s">
        <v>36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U49" s="1">
        <v>2</v>
      </c>
      <c r="V49" s="1">
        <v>2</v>
      </c>
      <c r="W49" s="1">
        <v>2</v>
      </c>
      <c r="X49" s="1">
        <v>2</v>
      </c>
      <c r="Y49" s="1">
        <v>2</v>
      </c>
      <c r="Z49" s="1">
        <v>2</v>
      </c>
      <c r="AA49" s="1">
        <v>2</v>
      </c>
      <c r="AB49" s="1">
        <v>2</v>
      </c>
      <c r="AD49" s="1">
        <v>3</v>
      </c>
      <c r="AE49" s="1">
        <v>3</v>
      </c>
      <c r="AF49" s="1">
        <v>3</v>
      </c>
      <c r="AG49" s="1">
        <v>3</v>
      </c>
      <c r="AH49" s="1">
        <v>3</v>
      </c>
      <c r="AI49" s="1">
        <v>3</v>
      </c>
      <c r="AJ49" s="1">
        <v>3</v>
      </c>
      <c r="AK49" s="1">
        <v>3</v>
      </c>
      <c r="AM49" s="1">
        <v>4</v>
      </c>
      <c r="AN49" s="1">
        <v>4</v>
      </c>
      <c r="AO49" s="1">
        <v>4</v>
      </c>
      <c r="AP49" s="1">
        <v>4</v>
      </c>
      <c r="AQ49" s="1">
        <v>4</v>
      </c>
      <c r="AR49" s="1">
        <v>4</v>
      </c>
      <c r="AS49" s="1">
        <v>4</v>
      </c>
      <c r="AT49" s="1">
        <v>4</v>
      </c>
      <c r="AV49" s="1">
        <v>5</v>
      </c>
      <c r="AW49" s="1">
        <v>5</v>
      </c>
      <c r="AX49" s="1">
        <v>5</v>
      </c>
      <c r="AY49" s="1">
        <v>5</v>
      </c>
      <c r="AZ49" s="1">
        <v>5</v>
      </c>
      <c r="BA49" s="1">
        <v>5</v>
      </c>
      <c r="BB49" s="1">
        <v>5</v>
      </c>
      <c r="BC49" s="1">
        <v>5</v>
      </c>
      <c r="BE49" s="1">
        <v>6</v>
      </c>
      <c r="BF49" s="1">
        <v>6</v>
      </c>
      <c r="BG49" s="1">
        <v>6</v>
      </c>
      <c r="BH49" s="1">
        <v>6</v>
      </c>
      <c r="BI49" s="1">
        <v>6</v>
      </c>
      <c r="BJ49" s="1">
        <v>6</v>
      </c>
      <c r="BK49" s="1">
        <v>6</v>
      </c>
      <c r="BL49" s="1">
        <v>6</v>
      </c>
      <c r="BN49" s="1">
        <v>7</v>
      </c>
      <c r="BO49" s="1">
        <v>7</v>
      </c>
      <c r="BP49" s="1">
        <v>7</v>
      </c>
      <c r="BQ49" s="1">
        <v>7</v>
      </c>
      <c r="BR49" s="1">
        <v>7</v>
      </c>
      <c r="BS49" s="1">
        <v>7</v>
      </c>
      <c r="BT49" s="1">
        <v>7</v>
      </c>
      <c r="BU49" s="1">
        <v>7</v>
      </c>
      <c r="BW49" s="1">
        <v>8</v>
      </c>
      <c r="BX49" s="1">
        <v>8</v>
      </c>
      <c r="BY49" s="1">
        <v>8</v>
      </c>
      <c r="BZ49" s="1">
        <v>8</v>
      </c>
      <c r="CA49" s="1">
        <v>8</v>
      </c>
      <c r="CB49" s="1">
        <v>8</v>
      </c>
      <c r="CC49" s="1">
        <v>8</v>
      </c>
      <c r="CD49" s="1">
        <v>8</v>
      </c>
      <c r="CF49" s="1">
        <v>9</v>
      </c>
      <c r="CG49" s="1">
        <v>9</v>
      </c>
      <c r="CH49" s="1">
        <v>9</v>
      </c>
      <c r="CI49" s="1">
        <v>9</v>
      </c>
      <c r="CJ49" s="1">
        <v>9</v>
      </c>
      <c r="CK49" s="1">
        <v>9</v>
      </c>
      <c r="CL49" s="1">
        <v>9</v>
      </c>
      <c r="CM49" s="1">
        <v>9</v>
      </c>
    </row>
    <row r="50" spans="1:91"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1"/>
      <c r="CI50" s="1"/>
      <c r="CJ50" s="1"/>
    </row>
    <row r="51" spans="1:91" ht="20">
      <c r="A51" s="7" t="s">
        <v>37</v>
      </c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1"/>
      <c r="CI51" s="1"/>
      <c r="CJ51" s="1"/>
    </row>
    <row r="52" spans="1:91" s="21" customFormat="1">
      <c r="A52" s="21" t="s">
        <v>31</v>
      </c>
      <c r="C52" s="26"/>
      <c r="D52" s="26"/>
      <c r="E52" s="26"/>
      <c r="F52" s="26"/>
      <c r="G52" s="26"/>
      <c r="H52" s="26"/>
      <c r="I52" s="26"/>
      <c r="J52" s="27"/>
      <c r="K52" s="28"/>
      <c r="L52" s="27">
        <f t="shared" ref="L52:S52" si="45">C22*12</f>
        <v>3856.3222102861037</v>
      </c>
      <c r="M52" s="27">
        <f t="shared" si="45"/>
        <v>4956.3360294891881</v>
      </c>
      <c r="N52" s="27">
        <f t="shared" si="45"/>
        <v>5530.3926708793915</v>
      </c>
      <c r="O52" s="27">
        <f t="shared" si="45"/>
        <v>7311.5011149775764</v>
      </c>
      <c r="P52" s="27">
        <f t="shared" si="45"/>
        <v>5351.096676276984</v>
      </c>
      <c r="Q52" s="27">
        <f t="shared" si="45"/>
        <v>5701.3578276586941</v>
      </c>
      <c r="R52" s="27">
        <f t="shared" si="45"/>
        <v>5663.2403999167309</v>
      </c>
      <c r="S52" s="27">
        <f t="shared" si="45"/>
        <v>7015.0018467941845</v>
      </c>
      <c r="U52" s="27">
        <f t="shared" ref="U52:AB52" si="46">C22*12</f>
        <v>3856.3222102861037</v>
      </c>
      <c r="V52" s="27">
        <f t="shared" si="46"/>
        <v>4956.3360294891881</v>
      </c>
      <c r="W52" s="27">
        <f t="shared" si="46"/>
        <v>5530.3926708793915</v>
      </c>
      <c r="X52" s="27">
        <f t="shared" si="46"/>
        <v>7311.5011149775764</v>
      </c>
      <c r="Y52" s="27">
        <f t="shared" si="46"/>
        <v>5351.096676276984</v>
      </c>
      <c r="Z52" s="27">
        <f t="shared" si="46"/>
        <v>5701.3578276586941</v>
      </c>
      <c r="AA52" s="27">
        <f t="shared" si="46"/>
        <v>5663.2403999167309</v>
      </c>
      <c r="AB52" s="27">
        <f t="shared" si="46"/>
        <v>7015.0018467941845</v>
      </c>
      <c r="AD52" s="27">
        <f t="shared" ref="AD52:AK52" si="47">C22*12</f>
        <v>3856.3222102861037</v>
      </c>
      <c r="AE52" s="27">
        <f t="shared" si="47"/>
        <v>4956.3360294891881</v>
      </c>
      <c r="AF52" s="27">
        <f t="shared" si="47"/>
        <v>5530.3926708793915</v>
      </c>
      <c r="AG52" s="27">
        <f t="shared" si="47"/>
        <v>7311.5011149775764</v>
      </c>
      <c r="AH52" s="27">
        <f t="shared" si="47"/>
        <v>5351.096676276984</v>
      </c>
      <c r="AI52" s="27">
        <f t="shared" si="47"/>
        <v>5701.3578276586941</v>
      </c>
      <c r="AJ52" s="27">
        <f t="shared" si="47"/>
        <v>5663.2403999167309</v>
      </c>
      <c r="AK52" s="27">
        <f t="shared" si="47"/>
        <v>7015.0018467941845</v>
      </c>
      <c r="AM52" s="27">
        <f t="shared" ref="AM52:AT52" si="48">C22*12</f>
        <v>3856.3222102861037</v>
      </c>
      <c r="AN52" s="27">
        <f t="shared" si="48"/>
        <v>4956.3360294891881</v>
      </c>
      <c r="AO52" s="27">
        <f t="shared" si="48"/>
        <v>5530.3926708793915</v>
      </c>
      <c r="AP52" s="27">
        <f t="shared" si="48"/>
        <v>7311.5011149775764</v>
      </c>
      <c r="AQ52" s="27">
        <f t="shared" si="48"/>
        <v>5351.096676276984</v>
      </c>
      <c r="AR52" s="27">
        <f t="shared" si="48"/>
        <v>5701.3578276586941</v>
      </c>
      <c r="AS52" s="27">
        <f t="shared" si="48"/>
        <v>5663.2403999167309</v>
      </c>
      <c r="AT52" s="27">
        <f t="shared" si="48"/>
        <v>7015.0018467941845</v>
      </c>
      <c r="AV52" s="27">
        <f t="shared" ref="AV52:BC52" si="49">C22*12</f>
        <v>3856.3222102861037</v>
      </c>
      <c r="AW52" s="27">
        <f t="shared" si="49"/>
        <v>4956.3360294891881</v>
      </c>
      <c r="AX52" s="27">
        <f t="shared" si="49"/>
        <v>5530.3926708793915</v>
      </c>
      <c r="AY52" s="27">
        <f t="shared" si="49"/>
        <v>7311.5011149775764</v>
      </c>
      <c r="AZ52" s="27">
        <f t="shared" si="49"/>
        <v>5351.096676276984</v>
      </c>
      <c r="BA52" s="27">
        <f t="shared" si="49"/>
        <v>5701.3578276586941</v>
      </c>
      <c r="BB52" s="27">
        <f t="shared" si="49"/>
        <v>5663.2403999167309</v>
      </c>
      <c r="BC52" s="27">
        <f t="shared" si="49"/>
        <v>7015.0018467941845</v>
      </c>
      <c r="BE52" s="27">
        <f t="shared" ref="BE52:BL52" si="50">C22*12</f>
        <v>3856.3222102861037</v>
      </c>
      <c r="BF52" s="27">
        <f t="shared" si="50"/>
        <v>4956.3360294891881</v>
      </c>
      <c r="BG52" s="27">
        <f t="shared" si="50"/>
        <v>5530.3926708793915</v>
      </c>
      <c r="BH52" s="27">
        <f t="shared" si="50"/>
        <v>7311.5011149775764</v>
      </c>
      <c r="BI52" s="27">
        <f t="shared" si="50"/>
        <v>5351.096676276984</v>
      </c>
      <c r="BJ52" s="27">
        <f t="shared" si="50"/>
        <v>5701.3578276586941</v>
      </c>
      <c r="BK52" s="27">
        <f t="shared" si="50"/>
        <v>5663.2403999167309</v>
      </c>
      <c r="BL52" s="27">
        <f t="shared" si="50"/>
        <v>7015.0018467941845</v>
      </c>
      <c r="BN52" s="27"/>
      <c r="BV52" s="27"/>
      <c r="BW52" s="27"/>
      <c r="CF52" s="27"/>
    </row>
    <row r="53" spans="1:91" s="21" customFormat="1">
      <c r="A53" s="21" t="s">
        <v>32</v>
      </c>
      <c r="K53" s="28"/>
      <c r="L53" s="26"/>
      <c r="M53" s="26"/>
      <c r="N53" s="26"/>
      <c r="O53" s="26"/>
      <c r="P53" s="26"/>
      <c r="Q53" s="26"/>
      <c r="R53" s="26"/>
      <c r="S53" s="26"/>
      <c r="U53" s="26"/>
      <c r="V53" s="26"/>
      <c r="W53" s="26"/>
      <c r="X53" s="26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  <c r="AK53" s="26"/>
      <c r="AM53" s="26"/>
      <c r="AN53" s="26"/>
      <c r="AO53" s="26"/>
      <c r="AP53" s="26"/>
      <c r="AQ53" s="26"/>
      <c r="AR53" s="26"/>
      <c r="AS53" s="26"/>
      <c r="AT53" s="26"/>
      <c r="AV53" s="26"/>
      <c r="AW53" s="26"/>
      <c r="AX53" s="26"/>
      <c r="AY53" s="26"/>
      <c r="AZ53" s="26"/>
      <c r="BA53" s="26"/>
      <c r="BB53" s="26"/>
      <c r="BC53" s="26"/>
      <c r="BE53" s="26"/>
      <c r="BF53" s="26"/>
      <c r="BG53" s="26"/>
      <c r="BH53" s="26"/>
      <c r="BI53" s="26"/>
      <c r="BJ53" s="26"/>
      <c r="BK53" s="26"/>
      <c r="BL53" s="26"/>
      <c r="BV53" s="4"/>
      <c r="CE53" s="4"/>
    </row>
    <row r="54" spans="1:91"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1"/>
      <c r="CI54" s="1"/>
      <c r="CJ54" s="1"/>
    </row>
    <row r="55" spans="1:91" s="7" customFormat="1" ht="20">
      <c r="A55" s="7" t="s">
        <v>39</v>
      </c>
      <c r="K55" s="33"/>
      <c r="BV55" s="34"/>
      <c r="CE55" s="34"/>
    </row>
    <row r="56" spans="1:91">
      <c r="A56" s="1" t="s">
        <v>16</v>
      </c>
      <c r="C56" s="30"/>
      <c r="D56" s="30"/>
      <c r="E56" s="30"/>
      <c r="F56" s="30"/>
      <c r="G56" s="30"/>
      <c r="H56" s="30"/>
      <c r="I56" s="30"/>
      <c r="L56" s="30">
        <v>0.2</v>
      </c>
      <c r="M56" s="30">
        <v>0.2</v>
      </c>
      <c r="N56" s="30">
        <v>0.2</v>
      </c>
      <c r="O56" s="30">
        <v>0.2</v>
      </c>
      <c r="P56" s="30">
        <v>0.2</v>
      </c>
      <c r="Q56" s="30">
        <v>0.2</v>
      </c>
      <c r="R56" s="30">
        <v>0.2</v>
      </c>
      <c r="S56" s="30">
        <v>0.2</v>
      </c>
      <c r="U56" s="30">
        <v>0.2</v>
      </c>
      <c r="V56" s="30">
        <v>0.2</v>
      </c>
      <c r="W56" s="30">
        <v>0.2</v>
      </c>
      <c r="X56" s="30">
        <v>0.2</v>
      </c>
      <c r="Y56" s="30">
        <v>0.2</v>
      </c>
      <c r="Z56" s="30">
        <v>0.2</v>
      </c>
      <c r="AA56" s="30">
        <v>0.2</v>
      </c>
      <c r="AB56" s="30">
        <v>0.2</v>
      </c>
      <c r="AD56" s="35">
        <v>0.2</v>
      </c>
      <c r="AE56" s="35">
        <v>0.2</v>
      </c>
      <c r="AF56" s="35">
        <v>0.2</v>
      </c>
      <c r="AG56" s="35">
        <v>0.2</v>
      </c>
      <c r="AH56" s="35">
        <v>0.2</v>
      </c>
      <c r="AI56" s="35">
        <v>0.2</v>
      </c>
      <c r="AJ56" s="35">
        <v>0.2</v>
      </c>
      <c r="AK56" s="35">
        <v>0.2</v>
      </c>
      <c r="AM56" s="35">
        <v>0.1</v>
      </c>
      <c r="AN56" s="35">
        <v>0.1</v>
      </c>
      <c r="AO56" s="35">
        <v>0.1</v>
      </c>
      <c r="AP56" s="35">
        <v>0.1</v>
      </c>
      <c r="AQ56" s="35">
        <v>0.1</v>
      </c>
      <c r="AR56" s="35">
        <v>0.1</v>
      </c>
      <c r="AS56" s="35">
        <v>0.1</v>
      </c>
      <c r="AT56" s="35">
        <v>0.1</v>
      </c>
      <c r="AV56" s="35">
        <v>0.1</v>
      </c>
      <c r="AW56" s="35">
        <v>0.1</v>
      </c>
      <c r="AX56" s="35">
        <v>0.1</v>
      </c>
      <c r="AY56" s="35">
        <v>0.1</v>
      </c>
      <c r="AZ56" s="35">
        <v>0.1</v>
      </c>
      <c r="BA56" s="35">
        <v>0.1</v>
      </c>
      <c r="BB56" s="35">
        <v>0.1</v>
      </c>
      <c r="BC56" s="35">
        <v>0.1</v>
      </c>
      <c r="BE56" s="35">
        <v>0.1</v>
      </c>
      <c r="BF56" s="35">
        <v>0.1</v>
      </c>
      <c r="BG56" s="35">
        <v>0.1</v>
      </c>
      <c r="BH56" s="35">
        <v>0.1</v>
      </c>
      <c r="BI56" s="35">
        <v>0.1</v>
      </c>
      <c r="BJ56" s="35">
        <v>0.1</v>
      </c>
      <c r="BK56" s="35">
        <v>0.1</v>
      </c>
      <c r="BL56" s="35">
        <v>0.1</v>
      </c>
      <c r="BN56" s="35">
        <v>0.1</v>
      </c>
      <c r="BO56" s="35">
        <v>0.1</v>
      </c>
      <c r="BP56" s="35">
        <v>0.1</v>
      </c>
      <c r="BQ56" s="35">
        <v>0.1</v>
      </c>
      <c r="BR56" s="35">
        <v>0.1</v>
      </c>
      <c r="BS56" s="35">
        <v>0.1</v>
      </c>
      <c r="BT56" s="35">
        <v>0.1</v>
      </c>
      <c r="BU56" s="35">
        <v>0.1</v>
      </c>
      <c r="BV56" s="36"/>
      <c r="BW56" s="35">
        <v>0.1</v>
      </c>
      <c r="BX56" s="35">
        <v>0.1</v>
      </c>
      <c r="BY56" s="35">
        <v>0.1</v>
      </c>
      <c r="BZ56" s="35">
        <v>0.1</v>
      </c>
      <c r="CA56" s="35">
        <v>0.1</v>
      </c>
      <c r="CB56" s="35">
        <v>0.1</v>
      </c>
      <c r="CC56" s="35">
        <v>0.1</v>
      </c>
      <c r="CD56" s="35">
        <v>0.1</v>
      </c>
      <c r="CE56" s="36"/>
      <c r="CF56" s="35">
        <v>0.1</v>
      </c>
      <c r="CG56" s="35">
        <v>0.1</v>
      </c>
      <c r="CH56" s="35">
        <v>0.1</v>
      </c>
      <c r="CI56" s="35">
        <v>0.1</v>
      </c>
      <c r="CJ56" s="35">
        <v>0.1</v>
      </c>
      <c r="CK56" s="35">
        <v>0.1</v>
      </c>
      <c r="CL56" s="35">
        <v>0.1</v>
      </c>
      <c r="CM56" s="35">
        <v>0.1</v>
      </c>
    </row>
    <row r="57" spans="1:91" s="26" customFormat="1">
      <c r="A57" s="26" t="s">
        <v>34</v>
      </c>
      <c r="K57" s="37"/>
      <c r="L57" s="26">
        <f t="shared" ref="L57:S57" si="51">C8-C8*(1-L56)</f>
        <v>3688</v>
      </c>
      <c r="M57" s="26">
        <f t="shared" si="51"/>
        <v>4740</v>
      </c>
      <c r="N57" s="26">
        <f t="shared" si="51"/>
        <v>5289</v>
      </c>
      <c r="O57" s="26">
        <f t="shared" si="51"/>
        <v>8309</v>
      </c>
      <c r="P57" s="26">
        <f t="shared" si="51"/>
        <v>6339.5999999999985</v>
      </c>
      <c r="Q57" s="26">
        <f t="shared" si="51"/>
        <v>6599.5999999999985</v>
      </c>
      <c r="R57" s="26">
        <f t="shared" si="51"/>
        <v>5590</v>
      </c>
      <c r="S57" s="26">
        <f t="shared" si="51"/>
        <v>7510.1999999999971</v>
      </c>
      <c r="U57" s="26">
        <f t="shared" ref="U57:AB57" si="52">(C8-L57)-(C8-L57)*(1-U56)</f>
        <v>2950.3999999999996</v>
      </c>
      <c r="V57" s="26">
        <f t="shared" si="52"/>
        <v>3792</v>
      </c>
      <c r="W57" s="26">
        <f t="shared" si="52"/>
        <v>4231.2000000000007</v>
      </c>
      <c r="X57" s="26">
        <f t="shared" si="52"/>
        <v>6647.1999999999971</v>
      </c>
      <c r="Y57" s="26">
        <f t="shared" si="52"/>
        <v>5071.68</v>
      </c>
      <c r="Z57" s="26">
        <f t="shared" si="52"/>
        <v>5279.68</v>
      </c>
      <c r="AA57" s="26">
        <f t="shared" si="52"/>
        <v>4472</v>
      </c>
      <c r="AB57" s="26">
        <f t="shared" si="52"/>
        <v>6008.16</v>
      </c>
      <c r="AD57" s="26">
        <f t="shared" ref="AD57:AK57" si="53">(C8-L57-U57)-(C8-L57-U57)*(1-AD56)</f>
        <v>2360.3199999999997</v>
      </c>
      <c r="AE57" s="26">
        <f t="shared" si="53"/>
        <v>3033.5999999999985</v>
      </c>
      <c r="AF57" s="26">
        <f t="shared" si="53"/>
        <v>3384.9599999999991</v>
      </c>
      <c r="AG57" s="26">
        <f t="shared" si="53"/>
        <v>5317.7599999999984</v>
      </c>
      <c r="AH57" s="26">
        <f t="shared" si="53"/>
        <v>4057.3439999999991</v>
      </c>
      <c r="AI57" s="26">
        <f t="shared" si="53"/>
        <v>4223.7439999999988</v>
      </c>
      <c r="AJ57" s="26">
        <f t="shared" si="53"/>
        <v>3577.5999999999985</v>
      </c>
      <c r="AK57" s="26">
        <f t="shared" si="53"/>
        <v>4806.5279999999984</v>
      </c>
      <c r="AM57" s="26">
        <f t="shared" ref="AM57:AT57" si="54">(C8-L57-U57-AD57)-(C8-L57-U57-AD57)*(1-AM56)</f>
        <v>944.12800000000061</v>
      </c>
      <c r="AN57" s="26">
        <f t="shared" si="54"/>
        <v>1213.4400000000005</v>
      </c>
      <c r="AO57" s="26">
        <f t="shared" si="54"/>
        <v>1353.9840000000004</v>
      </c>
      <c r="AP57" s="26">
        <f t="shared" si="54"/>
        <v>2127.1039999999994</v>
      </c>
      <c r="AQ57" s="26">
        <f t="shared" si="54"/>
        <v>1622.9375999999993</v>
      </c>
      <c r="AR57" s="26">
        <f t="shared" si="54"/>
        <v>1689.4976000000006</v>
      </c>
      <c r="AS57" s="26">
        <f t="shared" si="54"/>
        <v>1431.0399999999991</v>
      </c>
      <c r="AT57" s="26">
        <f t="shared" si="54"/>
        <v>1922.6111999999994</v>
      </c>
      <c r="AV57" s="26">
        <f t="shared" ref="AV57:BC57" si="55">(C8-L57-U57-AD57-AM57)-(C8-L57-U57-AD57-AM57)*(1-AV56)</f>
        <v>849.71519999999964</v>
      </c>
      <c r="AW57" s="26">
        <f t="shared" si="55"/>
        <v>1092.0959999999995</v>
      </c>
      <c r="AX57" s="26">
        <f t="shared" si="55"/>
        <v>1218.5856000000003</v>
      </c>
      <c r="AY57" s="26">
        <f t="shared" si="55"/>
        <v>1914.3935999999994</v>
      </c>
      <c r="AZ57" s="26">
        <f t="shared" si="55"/>
        <v>1460.6438400000006</v>
      </c>
      <c r="BA57" s="26">
        <f t="shared" si="55"/>
        <v>1520.5478399999993</v>
      </c>
      <c r="BB57" s="26">
        <f t="shared" si="55"/>
        <v>1287.9359999999997</v>
      </c>
      <c r="BC57" s="26">
        <f t="shared" si="55"/>
        <v>1730.3500800000002</v>
      </c>
      <c r="BE57" s="26">
        <f t="shared" ref="BE57:BL57" si="56">(C8-L57-U57-AD57-AM57-AV57)-(C8-L57-U57-AD57-AM57-AV57)*(1-BE56)</f>
        <v>764.74367999999959</v>
      </c>
      <c r="BF57" s="26">
        <f t="shared" si="56"/>
        <v>982.88639999999941</v>
      </c>
      <c r="BG57" s="26">
        <f t="shared" si="56"/>
        <v>1096.7270399999998</v>
      </c>
      <c r="BH57" s="26">
        <f t="shared" si="56"/>
        <v>1722.9542400000009</v>
      </c>
      <c r="BI57" s="26">
        <f t="shared" si="56"/>
        <v>1314.5794559999995</v>
      </c>
      <c r="BJ57" s="26">
        <f t="shared" si="56"/>
        <v>1368.4930559999993</v>
      </c>
      <c r="BK57" s="26">
        <f t="shared" si="56"/>
        <v>1159.1424000000006</v>
      </c>
      <c r="BL57" s="26">
        <f t="shared" si="56"/>
        <v>1557.3150719999994</v>
      </c>
      <c r="BN57" s="26">
        <f t="shared" ref="BN57:BU57" si="57">(C8-L57-U57-AD57-AM57-AV57-BE57)-(C8-L57-U57-AD57-AM57-AV57-BE57)*(1-BN56)</f>
        <v>688.26931200000035</v>
      </c>
      <c r="BO57" s="26">
        <f t="shared" si="57"/>
        <v>884.59775999999965</v>
      </c>
      <c r="BP57" s="26">
        <f t="shared" si="57"/>
        <v>987.05433599999924</v>
      </c>
      <c r="BQ57" s="26">
        <f t="shared" si="57"/>
        <v>1550.658816000001</v>
      </c>
      <c r="BR57" s="26">
        <f t="shared" si="57"/>
        <v>1183.1215104000003</v>
      </c>
      <c r="BS57" s="26">
        <f t="shared" si="57"/>
        <v>1231.6437504000005</v>
      </c>
      <c r="BT57" s="26">
        <f t="shared" si="57"/>
        <v>1043.2281600000006</v>
      </c>
      <c r="BU57" s="26">
        <f t="shared" si="57"/>
        <v>1401.5835648000011</v>
      </c>
      <c r="BW57" s="26">
        <f>BN58-BW58</f>
        <v>619.44238080000014</v>
      </c>
      <c r="BX57" s="26">
        <f t="shared" ref="BX57:CD57" si="58">BO58-BX58</f>
        <v>796.13798400000087</v>
      </c>
      <c r="BY57" s="26">
        <f t="shared" si="58"/>
        <v>888.34890240000004</v>
      </c>
      <c r="BZ57" s="26">
        <f t="shared" si="58"/>
        <v>1395.5929343999996</v>
      </c>
      <c r="CA57" s="26">
        <f t="shared" si="58"/>
        <v>1064.8093593600006</v>
      </c>
      <c r="CB57" s="26">
        <f t="shared" si="58"/>
        <v>1108.4793753600006</v>
      </c>
      <c r="CC57" s="26">
        <f t="shared" si="58"/>
        <v>938.9053440000007</v>
      </c>
      <c r="CD57" s="26">
        <f t="shared" si="58"/>
        <v>1261.425208319999</v>
      </c>
      <c r="CF57" s="26">
        <f>BW58-CF58</f>
        <v>557.49814272000003</v>
      </c>
      <c r="CG57" s="26">
        <f t="shared" ref="CG57" si="59">BX58-CG58</f>
        <v>716.52418560000024</v>
      </c>
      <c r="CH57" s="26">
        <f t="shared" ref="CH57" si="60">BY58-CH58</f>
        <v>799.51401216000068</v>
      </c>
      <c r="CI57" s="26">
        <f t="shared" ref="CI57" si="61">BZ58-CI58</f>
        <v>1256.0336409600022</v>
      </c>
      <c r="CJ57" s="26">
        <f t="shared" ref="CJ57" si="62">CA58-CJ58</f>
        <v>958.32842342399999</v>
      </c>
      <c r="CK57" s="26">
        <f t="shared" ref="CK57" si="63">CB58-CK58</f>
        <v>997.63143782400039</v>
      </c>
      <c r="CL57" s="26">
        <f t="shared" ref="CL57" si="64">CC58-CL58</f>
        <v>845.01480960000026</v>
      </c>
      <c r="CM57" s="26">
        <f t="shared" ref="CM57" si="65">CD58-CM58</f>
        <v>1135.2826874880011</v>
      </c>
    </row>
    <row r="58" spans="1:91">
      <c r="A58" s="1" t="s">
        <v>50</v>
      </c>
      <c r="C58" s="30"/>
      <c r="D58" s="30"/>
      <c r="E58" s="30"/>
      <c r="F58" s="30"/>
      <c r="G58" s="30"/>
      <c r="H58" s="30"/>
      <c r="I58" s="30"/>
      <c r="J58" s="19"/>
      <c r="L58" s="11">
        <f t="shared" ref="L58:S58" si="66">C8-L57</f>
        <v>14752</v>
      </c>
      <c r="M58" s="11">
        <f t="shared" si="66"/>
        <v>18960</v>
      </c>
      <c r="N58" s="11">
        <f t="shared" si="66"/>
        <v>21156</v>
      </c>
      <c r="O58" s="11">
        <f t="shared" si="66"/>
        <v>33236</v>
      </c>
      <c r="P58" s="11">
        <f t="shared" si="66"/>
        <v>25358.400000000001</v>
      </c>
      <c r="Q58" s="11">
        <f t="shared" si="66"/>
        <v>26398.400000000001</v>
      </c>
      <c r="R58" s="11">
        <f t="shared" si="66"/>
        <v>22360</v>
      </c>
      <c r="S58" s="11">
        <f t="shared" si="66"/>
        <v>30040.800000000003</v>
      </c>
      <c r="U58" s="11">
        <f t="shared" ref="U58:AB58" si="67">L58-U57</f>
        <v>11801.6</v>
      </c>
      <c r="V58" s="11">
        <f t="shared" si="67"/>
        <v>15168</v>
      </c>
      <c r="W58" s="11">
        <f t="shared" si="67"/>
        <v>16924.8</v>
      </c>
      <c r="X58" s="11">
        <f t="shared" si="67"/>
        <v>26588.800000000003</v>
      </c>
      <c r="Y58" s="11">
        <f t="shared" si="67"/>
        <v>20286.72</v>
      </c>
      <c r="Z58" s="11">
        <f t="shared" si="67"/>
        <v>21118.720000000001</v>
      </c>
      <c r="AA58" s="11">
        <f t="shared" si="67"/>
        <v>17888</v>
      </c>
      <c r="AB58" s="11">
        <f t="shared" si="67"/>
        <v>24032.640000000003</v>
      </c>
      <c r="AD58" s="19">
        <f t="shared" ref="AD58:AK58" si="68">U58-AD57</f>
        <v>9441.2800000000007</v>
      </c>
      <c r="AE58" s="19">
        <f t="shared" si="68"/>
        <v>12134.400000000001</v>
      </c>
      <c r="AF58" s="19">
        <f t="shared" si="68"/>
        <v>13539.84</v>
      </c>
      <c r="AG58" s="19">
        <f t="shared" si="68"/>
        <v>21271.040000000005</v>
      </c>
      <c r="AH58" s="19">
        <f t="shared" si="68"/>
        <v>16229.376000000002</v>
      </c>
      <c r="AI58" s="19">
        <f t="shared" si="68"/>
        <v>16894.976000000002</v>
      </c>
      <c r="AJ58" s="19">
        <f t="shared" si="68"/>
        <v>14310.400000000001</v>
      </c>
      <c r="AK58" s="19">
        <f t="shared" si="68"/>
        <v>19226.112000000005</v>
      </c>
      <c r="AM58" s="19">
        <f t="shared" ref="AM58:AT58" si="69">AD58-AM57</f>
        <v>8497.152</v>
      </c>
      <c r="AN58" s="19">
        <f t="shared" si="69"/>
        <v>10920.960000000001</v>
      </c>
      <c r="AO58" s="19">
        <f t="shared" si="69"/>
        <v>12185.856</v>
      </c>
      <c r="AP58" s="19">
        <f t="shared" si="69"/>
        <v>19143.936000000005</v>
      </c>
      <c r="AQ58" s="19">
        <f t="shared" si="69"/>
        <v>14606.438400000003</v>
      </c>
      <c r="AR58" s="19">
        <f t="shared" si="69"/>
        <v>15205.478400000002</v>
      </c>
      <c r="AS58" s="19">
        <f t="shared" si="69"/>
        <v>12879.360000000002</v>
      </c>
      <c r="AT58" s="19">
        <f t="shared" si="69"/>
        <v>17303.500800000005</v>
      </c>
      <c r="AV58" s="19">
        <f t="shared" ref="AV58:BC58" si="70">AM58-AV57</f>
        <v>7647.4368000000004</v>
      </c>
      <c r="AW58" s="19">
        <f t="shared" si="70"/>
        <v>9828.8640000000014</v>
      </c>
      <c r="AX58" s="19">
        <f t="shared" si="70"/>
        <v>10967.270399999999</v>
      </c>
      <c r="AY58" s="19">
        <f t="shared" si="70"/>
        <v>17229.542400000006</v>
      </c>
      <c r="AZ58" s="19">
        <f t="shared" si="70"/>
        <v>13145.794560000002</v>
      </c>
      <c r="BA58" s="19">
        <f t="shared" si="70"/>
        <v>13684.930560000003</v>
      </c>
      <c r="BB58" s="19">
        <f t="shared" si="70"/>
        <v>11591.424000000003</v>
      </c>
      <c r="BC58" s="19">
        <f t="shared" si="70"/>
        <v>15573.150720000005</v>
      </c>
      <c r="BE58" s="19">
        <f t="shared" ref="BE58:BL58" si="71">AV58-BE57</f>
        <v>6882.6931200000008</v>
      </c>
      <c r="BF58" s="19">
        <f t="shared" si="71"/>
        <v>8845.977600000002</v>
      </c>
      <c r="BG58" s="19">
        <f t="shared" si="71"/>
        <v>9870.5433599999997</v>
      </c>
      <c r="BH58" s="19">
        <f t="shared" si="71"/>
        <v>15506.588160000005</v>
      </c>
      <c r="BI58" s="19">
        <f t="shared" si="71"/>
        <v>11831.215104000003</v>
      </c>
      <c r="BJ58" s="19">
        <f t="shared" si="71"/>
        <v>12316.437504000003</v>
      </c>
      <c r="BK58" s="19">
        <f t="shared" si="71"/>
        <v>10432.281600000002</v>
      </c>
      <c r="BL58" s="19">
        <f t="shared" si="71"/>
        <v>14015.835648000006</v>
      </c>
      <c r="BN58" s="19">
        <f>BE58-BN57</f>
        <v>6194.4238080000005</v>
      </c>
      <c r="BO58" s="19">
        <f t="shared" ref="BO58" si="72">BF58-BO57</f>
        <v>7961.3798400000023</v>
      </c>
      <c r="BP58" s="19">
        <f t="shared" ref="BP58" si="73">BG58-BP57</f>
        <v>8883.4890240000004</v>
      </c>
      <c r="BQ58" s="19">
        <f t="shared" ref="BQ58" si="74">BH58-BQ57</f>
        <v>13955.929344000004</v>
      </c>
      <c r="BR58" s="19">
        <f t="shared" ref="BR58" si="75">BI58-BR57</f>
        <v>10648.093593600002</v>
      </c>
      <c r="BS58" s="19">
        <f t="shared" ref="BS58" si="76">BJ58-BS57</f>
        <v>11084.793753600003</v>
      </c>
      <c r="BT58" s="19">
        <f t="shared" ref="BT58:BU58" si="77">BK58-BT57</f>
        <v>9389.0534400000015</v>
      </c>
      <c r="BU58" s="19">
        <f t="shared" si="77"/>
        <v>12614.252083200005</v>
      </c>
      <c r="BV58" s="23"/>
      <c r="BW58" s="19">
        <f>$C8*BW59</f>
        <v>5574.9814272000003</v>
      </c>
      <c r="BX58" s="19">
        <f>$D8*BX59</f>
        <v>7165.2418560000015</v>
      </c>
      <c r="BY58" s="19">
        <f>$E8*BY59</f>
        <v>7995.1401216000004</v>
      </c>
      <c r="BZ58" s="19">
        <f>$F8*BZ59</f>
        <v>12560.336409600004</v>
      </c>
      <c r="CA58" s="19">
        <f>$G8*CA59</f>
        <v>9583.2842342400018</v>
      </c>
      <c r="CB58" s="19">
        <f>$H8*CB59</f>
        <v>9976.314378240002</v>
      </c>
      <c r="CC58" s="19">
        <f>$I8*CC59</f>
        <v>8450.1480960000008</v>
      </c>
      <c r="CD58" s="19">
        <f>$J8*CD59</f>
        <v>11352.826874880006</v>
      </c>
      <c r="CE58" s="23"/>
      <c r="CF58" s="19">
        <f>$C8*CF59</f>
        <v>5017.4832844800003</v>
      </c>
      <c r="CG58" s="19">
        <f>$D8*CG59</f>
        <v>6448.7176704000012</v>
      </c>
      <c r="CH58" s="19">
        <f>$E8*CH59</f>
        <v>7195.6261094399997</v>
      </c>
      <c r="CI58" s="19">
        <f>$F8*CI59</f>
        <v>11304.302768640002</v>
      </c>
      <c r="CJ58" s="19">
        <f>$G8*CJ59</f>
        <v>8624.9558108160018</v>
      </c>
      <c r="CK58" s="19">
        <f>$H8*CK59</f>
        <v>8978.6829404160017</v>
      </c>
      <c r="CL58" s="19">
        <f>$I8*CL59</f>
        <v>7605.1332864000005</v>
      </c>
      <c r="CM58" s="19">
        <f>$J8*CM59</f>
        <v>10217.544187392004</v>
      </c>
    </row>
    <row r="59" spans="1:91" s="30" customFormat="1">
      <c r="A59" s="30" t="s">
        <v>51</v>
      </c>
      <c r="K59" s="38"/>
      <c r="L59" s="30">
        <f>L58/$C8</f>
        <v>0.8</v>
      </c>
      <c r="M59" s="30">
        <f>M58/$D8</f>
        <v>0.8</v>
      </c>
      <c r="N59" s="30">
        <f>N58/$E8</f>
        <v>0.8</v>
      </c>
      <c r="O59" s="30">
        <f>O58/$F8</f>
        <v>0.8</v>
      </c>
      <c r="P59" s="30">
        <f>P58/$G8</f>
        <v>0.8</v>
      </c>
      <c r="Q59" s="30">
        <f>Q58/$H8</f>
        <v>0.8</v>
      </c>
      <c r="R59" s="30">
        <f>R58/$I8</f>
        <v>0.8</v>
      </c>
      <c r="S59" s="30">
        <f>S58/$J8</f>
        <v>0.8</v>
      </c>
      <c r="U59" s="30">
        <f>U58/$C8</f>
        <v>0.64</v>
      </c>
      <c r="V59" s="30">
        <f>V58/$D8</f>
        <v>0.64</v>
      </c>
      <c r="W59" s="30">
        <f>W58/$E8</f>
        <v>0.64</v>
      </c>
      <c r="X59" s="30">
        <f>X58/$F8</f>
        <v>0.64000000000000012</v>
      </c>
      <c r="Y59" s="30">
        <f>Y58/$G8</f>
        <v>0.64</v>
      </c>
      <c r="Z59" s="30">
        <f>Z58/$H8</f>
        <v>0.64</v>
      </c>
      <c r="AA59" s="30">
        <f>AA58/$I8</f>
        <v>0.64</v>
      </c>
      <c r="AB59" s="30">
        <f>AB58/$J8</f>
        <v>0.64000000000000012</v>
      </c>
      <c r="AD59" s="30">
        <f>AD58/$C8</f>
        <v>0.51200000000000001</v>
      </c>
      <c r="AE59" s="30">
        <f>AE58/$D8</f>
        <v>0.51200000000000001</v>
      </c>
      <c r="AF59" s="30">
        <f>AF58/$E8</f>
        <v>0.51200000000000001</v>
      </c>
      <c r="AG59" s="30">
        <f>AG58/$F8</f>
        <v>0.51200000000000012</v>
      </c>
      <c r="AH59" s="30">
        <f>AH58/$G8</f>
        <v>0.51200000000000001</v>
      </c>
      <c r="AI59" s="30">
        <f>AI58/$H8</f>
        <v>0.51200000000000012</v>
      </c>
      <c r="AJ59" s="30">
        <f>AJ58/$I8</f>
        <v>0.51200000000000001</v>
      </c>
      <c r="AK59" s="30">
        <f>AK58/$J8</f>
        <v>0.51200000000000012</v>
      </c>
      <c r="AM59" s="30">
        <f>AM58/$C8</f>
        <v>0.46079999999999999</v>
      </c>
      <c r="AN59" s="30">
        <f>AN58/$D8</f>
        <v>0.46080000000000004</v>
      </c>
      <c r="AO59" s="30">
        <f>AO58/$E8</f>
        <v>0.46079999999999999</v>
      </c>
      <c r="AP59" s="30">
        <f>AP58/$F8</f>
        <v>0.4608000000000001</v>
      </c>
      <c r="AQ59" s="30">
        <f>AQ58/$G8</f>
        <v>0.4608000000000001</v>
      </c>
      <c r="AR59" s="30">
        <f>AR58/$H8</f>
        <v>0.46080000000000004</v>
      </c>
      <c r="AS59" s="30">
        <f>AS58/$I8</f>
        <v>0.4608000000000001</v>
      </c>
      <c r="AT59" s="30">
        <f>AT58/$J8</f>
        <v>0.46080000000000015</v>
      </c>
      <c r="AV59" s="30">
        <f>AV58/$C8</f>
        <v>0.41472000000000003</v>
      </c>
      <c r="AW59" s="30">
        <f>AW58/$D8</f>
        <v>0.41472000000000003</v>
      </c>
      <c r="AX59" s="30">
        <f>AX58/$E8</f>
        <v>0.41471999999999998</v>
      </c>
      <c r="AY59" s="30">
        <f>AY58/$F8</f>
        <v>0.41472000000000014</v>
      </c>
      <c r="AZ59" s="30">
        <f>AZ58/$G8</f>
        <v>0.41472000000000009</v>
      </c>
      <c r="BA59" s="30">
        <f>BA58/$H8</f>
        <v>0.41472000000000009</v>
      </c>
      <c r="BB59" s="30">
        <f>BB58/$I8</f>
        <v>0.41472000000000009</v>
      </c>
      <c r="BC59" s="30">
        <f>BC58/$J8</f>
        <v>0.41472000000000014</v>
      </c>
      <c r="BE59" s="30">
        <f>BE58/$C8</f>
        <v>0.37324800000000002</v>
      </c>
      <c r="BF59" s="30">
        <f>BF58/$D8</f>
        <v>0.37324800000000008</v>
      </c>
      <c r="BG59" s="30">
        <f>BG58/$E8</f>
        <v>0.37324799999999997</v>
      </c>
      <c r="BH59" s="30">
        <f>BH58/$F8</f>
        <v>0.37324800000000014</v>
      </c>
      <c r="BI59" s="30">
        <f>BI58/$G8</f>
        <v>0.37324800000000008</v>
      </c>
      <c r="BJ59" s="30">
        <f>BJ58/$H8</f>
        <v>0.37324800000000008</v>
      </c>
      <c r="BK59" s="30">
        <f>BK58/$I8</f>
        <v>0.37324800000000008</v>
      </c>
      <c r="BL59" s="30">
        <f>BL58/$J8</f>
        <v>0.37324800000000014</v>
      </c>
      <c r="BN59" s="30">
        <f>BN58/$C8</f>
        <v>0.33592320000000003</v>
      </c>
      <c r="BO59" s="30">
        <f>BO58/$D8</f>
        <v>0.33592320000000009</v>
      </c>
      <c r="BP59" s="30">
        <f>BP58/$E8</f>
        <v>0.33592320000000003</v>
      </c>
      <c r="BQ59" s="30">
        <f>BQ58/$F8</f>
        <v>0.33592320000000009</v>
      </c>
      <c r="BR59" s="30">
        <f>BR58/$G8</f>
        <v>0.33592320000000009</v>
      </c>
      <c r="BS59" s="30">
        <f>BS58/$H8</f>
        <v>0.33592320000000009</v>
      </c>
      <c r="BT59" s="30">
        <f>BT58/$I8</f>
        <v>0.33592320000000003</v>
      </c>
      <c r="BU59" s="30">
        <f>BU58/$J8</f>
        <v>0.33592320000000014</v>
      </c>
      <c r="BV59" s="39"/>
      <c r="BW59" s="30">
        <f>BN59*0.9</f>
        <v>0.30233088000000002</v>
      </c>
      <c r="BX59" s="30">
        <f t="shared" ref="BX59:CD59" si="78">BO59*0.9</f>
        <v>0.30233088000000008</v>
      </c>
      <c r="BY59" s="30">
        <f t="shared" si="78"/>
        <v>0.30233088000000002</v>
      </c>
      <c r="BZ59" s="30">
        <f t="shared" si="78"/>
        <v>0.30233088000000008</v>
      </c>
      <c r="CA59" s="30">
        <f t="shared" si="78"/>
        <v>0.30233088000000008</v>
      </c>
      <c r="CB59" s="30">
        <f t="shared" si="78"/>
        <v>0.30233088000000008</v>
      </c>
      <c r="CC59" s="30">
        <f t="shared" si="78"/>
        <v>0.30233088000000002</v>
      </c>
      <c r="CD59" s="30">
        <f t="shared" si="78"/>
        <v>0.30233088000000014</v>
      </c>
      <c r="CE59" s="39"/>
      <c r="CF59" s="30">
        <f>BW59*0.9</f>
        <v>0.272097792</v>
      </c>
      <c r="CG59" s="30">
        <f t="shared" ref="CG59" si="79">BX59*0.9</f>
        <v>0.27209779200000006</v>
      </c>
      <c r="CH59" s="30">
        <f t="shared" ref="CH59" si="80">BY59*0.9</f>
        <v>0.272097792</v>
      </c>
      <c r="CI59" s="30">
        <f t="shared" ref="CI59" si="81">BZ59*0.9</f>
        <v>0.27209779200000006</v>
      </c>
      <c r="CJ59" s="30">
        <f t="shared" ref="CJ59" si="82">CA59*0.9</f>
        <v>0.27209779200000006</v>
      </c>
      <c r="CK59" s="30">
        <f t="shared" ref="CK59" si="83">CB59*0.9</f>
        <v>0.27209779200000006</v>
      </c>
      <c r="CL59" s="30">
        <f t="shared" ref="CL59" si="84">CC59*0.9</f>
        <v>0.272097792</v>
      </c>
      <c r="CM59" s="30">
        <f t="shared" ref="CM59" si="85">CD59*0.9</f>
        <v>0.27209779200000012</v>
      </c>
    </row>
    <row r="60" spans="1:91" s="30" customFormat="1">
      <c r="K60" s="38"/>
      <c r="BV60" s="39"/>
      <c r="CE60" s="39"/>
    </row>
    <row r="61" spans="1:91" s="30" customFormat="1" ht="20">
      <c r="A61" s="7" t="s">
        <v>69</v>
      </c>
      <c r="K61" s="38"/>
      <c r="BV61" s="39"/>
      <c r="CE61" s="39"/>
    </row>
    <row r="62" spans="1:91">
      <c r="A62" s="1" t="s">
        <v>70</v>
      </c>
      <c r="C62" s="9"/>
      <c r="D62" s="9"/>
      <c r="E62" s="9"/>
      <c r="F62" s="9"/>
      <c r="G62" s="9"/>
      <c r="H62" s="9"/>
      <c r="I62" s="9"/>
      <c r="J62" s="19"/>
      <c r="L62" s="19">
        <f>(1+$C20)^(365*L49)*($C15-$C22*12/365/$C20)+($C22*12/365/$C20)</f>
        <v>17923.708099930765</v>
      </c>
      <c r="M62" s="19">
        <f>(1+$D20)^(365*M49)*($D15-$D22*12/365/$D20)+($D22*12/365/$D20)</f>
        <v>23036.436115420802</v>
      </c>
      <c r="N62" s="19">
        <f>(1+$E20)^(365*N49)*($E15-$E22*12/365/$E20)+($E22*12/365/$E20)</f>
        <v>25704.580298409361</v>
      </c>
      <c r="O62" s="19">
        <f>(1+$F20)^(365*O49)*($F15-$F22*12/365/$F20)+($F22*12/365/$F20)</f>
        <v>33982.951789563696</v>
      </c>
      <c r="P62" s="19">
        <f>(1+$G20)^(365*P49)*($G15-$G22*12/365/$G20)+($G22*12/365/$G20)</f>
        <v>24871.234717957501</v>
      </c>
      <c r="Q62" s="19">
        <f>(1+$H20)^(365*Q49)*($H15-$H22*12/365/$H20)+($H22*12/365/$H20)</f>
        <v>26499.205176278134</v>
      </c>
      <c r="R62" s="19">
        <f>(1+$I20)^(365*R49)*($I15-$I22*12/365/$I20)+($I22*12/365/$I20)</f>
        <v>26322.040092264971</v>
      </c>
      <c r="S62" s="19">
        <f>(1+$J20)^(365*S49)*($J15-$J22*12/365/$J20)+($J22*12/365/$J20)</f>
        <v>32604.859906943806</v>
      </c>
      <c r="U62" s="19">
        <f>(1+$C20)^(365*U49)*($C15-$C22*12/365/$C20)+($C22*12/365/$C20)</f>
        <v>14547.695742859403</v>
      </c>
      <c r="V62" s="19">
        <f>(1+$D20)^(365*V49)*($D15-$D22*12/365/$D20)+($D22*12/365/$D20)</f>
        <v>18697.418064304133</v>
      </c>
      <c r="W62" s="19">
        <f>(1+$E20)^(365*W49)*($E15-$E22*12/365/$E20)+($E22*12/365/$E20)</f>
        <v>20863.005093270971</v>
      </c>
      <c r="X62" s="19">
        <f>(1+$F20)^(365*X49)*($F15-$F22*12/365/$F20)+($F22*12/365/$F20)</f>
        <v>27582.107470314251</v>
      </c>
      <c r="Y62" s="19">
        <f>(1+$G20)^(365*Y49)*($G15-$G22*12/365/$G20)+($G22*12/365/$G20)</f>
        <v>20186.623962453654</v>
      </c>
      <c r="Z62" s="19">
        <f>(1+$H20)^(365*Z49)*($H15-$H22*12/365/$H20)+($H22*12/365/$H20)</f>
        <v>21507.958742844523</v>
      </c>
      <c r="AA62" s="19">
        <f>(1+$I20)^(365*AA49)*($I15-$I22*12/365/$I20)+($I22*12/365/$I20)</f>
        <v>21364.163512297819</v>
      </c>
      <c r="AB62" s="19">
        <f>(1+$J20)^(365*AB49)*($J15-$J22*12/365/$J20)+($J22*12/365/$J20)</f>
        <v>26463.585493595805</v>
      </c>
      <c r="AD62" s="19">
        <f>(1+$C20)^(365*AD49)*($C15-$C22*12/365/$C20)+($C22*12/365/$C20)</f>
        <v>11070.403015075834</v>
      </c>
      <c r="AE62" s="19">
        <f>(1+$D20)^(365*AE49)*($D15-$D22*12/365/$D20)+($D22*12/365/$D20)</f>
        <v>14228.229471653874</v>
      </c>
      <c r="AF62" s="19">
        <f>(1+$E20)^(365*AF49)*($E15-$E22*12/365/$E20)+($E22*12/365/$E20)</f>
        <v>15876.182631978329</v>
      </c>
      <c r="AG62" s="19">
        <f>(1+$F20)^(365*AG49)*($F15-$F22*12/365/$F20)+($F22*12/365/$F20)</f>
        <v>20989.237821487186</v>
      </c>
      <c r="AH62" s="19">
        <f>(1+$G20)^(365*AH49)*($G15-$G22*12/365/$G20)+($G22*12/365/$G20)</f>
        <v>15361.474884284631</v>
      </c>
      <c r="AI62" s="19">
        <f>(1+$H20)^(365*AI49)*($H15-$H22*12/365/$H20)+($H22*12/365/$H20)</f>
        <v>16366.974916407838</v>
      </c>
      <c r="AJ62" s="19">
        <f>(1+$I20)^(365*AJ49)*($I15-$I22*12/365/$I20)+($I22*12/365/$I20)</f>
        <v>16257.550634931569</v>
      </c>
      <c r="AK62" s="19">
        <f>(1+$J20)^(365*AK49)*($J15-$J22*12/365/$J20)+($J22*12/365/$J20)</f>
        <v>20138.072847847274</v>
      </c>
      <c r="AM62" s="19">
        <f>(1+$C20)^(365*AM49)*($C15-$C22*12/365/$C20)+($C22*12/365/$C20)</f>
        <v>7488.7915054586483</v>
      </c>
      <c r="AN62" s="19">
        <f>(1+$D20)^(365*AN49)*($D15-$D22*12/365/$D20)+($D22*12/365/$D20)</f>
        <v>9624.9652212240035</v>
      </c>
      <c r="AO62" s="19">
        <f>(1+$E20)^(365*AO49)*($E15-$E22*12/365/$E20)+($E22*12/365/$E20)</f>
        <v>10739.755496846745</v>
      </c>
      <c r="AP62" s="19">
        <f>(1+$F20)^(365*AP49)*($F15-$F22*12/365/$F20)+($F22*12/365/$F20)</f>
        <v>14198.582083195099</v>
      </c>
      <c r="AQ62" s="19">
        <f>(1+$G20)^(365*AQ49)*($G15-$G22*12/365/$G20)+($G22*12/365/$G20)</f>
        <v>10391.571333770378</v>
      </c>
      <c r="AR62" s="19">
        <f>(1+$H20)^(365*AR49)*($H15-$H22*12/365/$H20)+($H22*12/365/$H20)</f>
        <v>11071.761575177865</v>
      </c>
      <c r="AS62" s="19">
        <f>(1+$I20)^(365*AS49)*($I15-$I22*12/365/$I20)+($I22*12/365/$I20)</f>
        <v>10997.739371244155</v>
      </c>
      <c r="AT62" s="19">
        <f>(1+$J20)^(365*AT49)*($J15-$J22*12/365/$J20)+($J22*12/365/$J20)</f>
        <v>13622.794822726079</v>
      </c>
      <c r="AV62" s="19">
        <f>(1+$C20)^(365*AV49)*($C15-$C22*12/365/$C20)+($C22*12/365/$C20)</f>
        <v>3799.7316505529307</v>
      </c>
      <c r="AW62" s="19">
        <f>(1+$D20)^(365*AW49)*($D15-$D22*12/365/$D20)+($D22*12/365/$D20)</f>
        <v>4883.6030432811531</v>
      </c>
      <c r="AX62" s="19">
        <f>(1+$E20)^(365*AX49)*($E15-$E22*12/365/$E20)+($E22*12/365/$E20)</f>
        <v>5449.2355476611701</v>
      </c>
      <c r="AY62" s="19">
        <f>(1+$F20)^(365*AY49)*($F15-$F22*12/365/$F20)+($F22*12/365/$F20)</f>
        <v>7204.2066727541969</v>
      </c>
      <c r="AZ62" s="19">
        <f>(1+$G20)^(365*AZ49)*($G15-$G22*12/365/$G20)+($G22*12/365/$G20)</f>
        <v>5272.5706767406373</v>
      </c>
      <c r="BA62" s="19">
        <f>(1+$H20)^(365*BA49)*($H15-$H22*12/365/$H20)+($H22*12/365/$H20)</f>
        <v>5617.6918337109673</v>
      </c>
      <c r="BB62" s="19">
        <f>(1+$I20)^(365*BB49)*($I15-$I22*12/365/$I20)+($I22*12/365/$I20)</f>
        <v>5580.1337696460832</v>
      </c>
      <c r="BC62" s="19">
        <f>(1+$J20)^(365*BC49)*($J15-$J22*12/365/$J20)+($J22*12/365/$J20)</f>
        <v>6912.0584568511986</v>
      </c>
      <c r="BE62" s="19">
        <f>(1+$C20)^(365*BE49)*($C15-$C22*12/365/$C20)+($C22*12/365/$C20)</f>
        <v>0</v>
      </c>
      <c r="BF62" s="19">
        <f>(1+$D20)^(365*BF49)*($D15-$D22*12/365/$D20)+($D22*12/365/$D20)</f>
        <v>0</v>
      </c>
      <c r="BG62" s="19">
        <f>(1+$E20)^(365*BG49)*($E15-$E22*12/365/$E20)+($E22*12/365/$E20)</f>
        <v>0</v>
      </c>
      <c r="BH62" s="19">
        <f>(1+$F20)^(365*BH49)*($F15-$F22*12/365/$F20)+($F22*12/365/$F20)</f>
        <v>0</v>
      </c>
      <c r="BI62" s="19">
        <f>(1+$G20)^(365*BI49)*($G15-$G22*12/365/$G20)+($G22*12/365/$G20)</f>
        <v>0</v>
      </c>
      <c r="BJ62" s="19">
        <f>(1+$H20)^(365*BJ49)*($H15-$H22*12/365/$H20)+($H22*12/365/$H20)</f>
        <v>0</v>
      </c>
      <c r="BK62" s="19">
        <f>(1+$I20)^(365*BK49)*($I15-$I22*12/365/$I20)+($I22*12/365/$I20)</f>
        <v>0</v>
      </c>
      <c r="BL62" s="19">
        <f>(1+$J20)^(365*BL49)*($J15-$J22*12/365/$J20)+($J22*12/365/$J20)</f>
        <v>0</v>
      </c>
    </row>
    <row r="63" spans="1:91" s="40" customFormat="1">
      <c r="A63" s="40" t="s">
        <v>71</v>
      </c>
      <c r="C63" s="41"/>
      <c r="D63" s="41"/>
      <c r="E63" s="41"/>
      <c r="F63" s="41"/>
      <c r="G63" s="41"/>
      <c r="H63" s="41"/>
      <c r="I63" s="41"/>
      <c r="K63" s="42"/>
      <c r="L63" s="43">
        <f t="shared" ref="L63:S63" si="86">L62-L58+L52*L49</f>
        <v>7028.0303102168691</v>
      </c>
      <c r="M63" s="43">
        <f t="shared" si="86"/>
        <v>9032.7721449099899</v>
      </c>
      <c r="N63" s="43">
        <f t="shared" si="86"/>
        <v>10078.972969288752</v>
      </c>
      <c r="O63" s="43">
        <f t="shared" si="86"/>
        <v>8058.4529045412728</v>
      </c>
      <c r="P63" s="43">
        <f t="shared" si="86"/>
        <v>4863.9313942344834</v>
      </c>
      <c r="Q63" s="43">
        <f t="shared" si="86"/>
        <v>5802.1630039368265</v>
      </c>
      <c r="R63" s="43">
        <f t="shared" si="86"/>
        <v>9625.2804921817024</v>
      </c>
      <c r="S63" s="43">
        <f t="shared" si="86"/>
        <v>9579.0617537379876</v>
      </c>
      <c r="U63" s="43">
        <f t="shared" ref="U63:AB63" si="87">U62-U58+U52*U49</f>
        <v>10458.74016343161</v>
      </c>
      <c r="V63" s="43">
        <f t="shared" si="87"/>
        <v>13442.090123282509</v>
      </c>
      <c r="W63" s="43">
        <f t="shared" si="87"/>
        <v>14998.990435029755</v>
      </c>
      <c r="X63" s="43">
        <f t="shared" si="87"/>
        <v>15616.309700269401</v>
      </c>
      <c r="Y63" s="43">
        <f t="shared" si="87"/>
        <v>10602.097315007621</v>
      </c>
      <c r="Z63" s="43">
        <f t="shared" si="87"/>
        <v>11791.95439816191</v>
      </c>
      <c r="AA63" s="43">
        <f t="shared" si="87"/>
        <v>14802.64431213128</v>
      </c>
      <c r="AB63" s="43">
        <f t="shared" si="87"/>
        <v>16460.949187184171</v>
      </c>
      <c r="AD63" s="43">
        <f t="shared" ref="AD63:AK63" si="88">AD62-AD58+AD52*AD49</f>
        <v>13198.089645934144</v>
      </c>
      <c r="AE63" s="43">
        <f t="shared" si="88"/>
        <v>16962.837560121436</v>
      </c>
      <c r="AF63" s="43">
        <f t="shared" si="88"/>
        <v>18927.520644616503</v>
      </c>
      <c r="AG63" s="43">
        <f t="shared" si="88"/>
        <v>21652.701166419913</v>
      </c>
      <c r="AH63" s="43">
        <f t="shared" si="88"/>
        <v>15185.388913115581</v>
      </c>
      <c r="AI63" s="43">
        <f t="shared" si="88"/>
        <v>16576.07239938392</v>
      </c>
      <c r="AJ63" s="43">
        <f t="shared" si="88"/>
        <v>18936.871834681762</v>
      </c>
      <c r="AK63" s="43">
        <f t="shared" si="88"/>
        <v>21956.966388229823</v>
      </c>
      <c r="AM63" s="43">
        <f t="shared" ref="AM63:AT63" si="89">AM62-AM58+AM52*AM49</f>
        <v>14416.928346603063</v>
      </c>
      <c r="AN63" s="43">
        <f t="shared" si="89"/>
        <v>18529.349339180757</v>
      </c>
      <c r="AO63" s="43">
        <f t="shared" si="89"/>
        <v>20675.470180364311</v>
      </c>
      <c r="AP63" s="43">
        <f t="shared" si="89"/>
        <v>24300.650543105399</v>
      </c>
      <c r="AQ63" s="43">
        <f t="shared" si="89"/>
        <v>17189.519638878312</v>
      </c>
      <c r="AR63" s="43">
        <f t="shared" si="89"/>
        <v>18671.714485812641</v>
      </c>
      <c r="AS63" s="43">
        <f t="shared" si="89"/>
        <v>20771.340970911078</v>
      </c>
      <c r="AT63" s="43">
        <f t="shared" si="89"/>
        <v>24379.301409902811</v>
      </c>
      <c r="AV63" s="43">
        <f t="shared" ref="AV63:BC63" si="90">AV62-AV58+AV52*AV49</f>
        <v>15433.905901983449</v>
      </c>
      <c r="AW63" s="43">
        <f t="shared" si="90"/>
        <v>19836.419190727094</v>
      </c>
      <c r="AX63" s="43">
        <f t="shared" si="90"/>
        <v>22133.92850205813</v>
      </c>
      <c r="AY63" s="43">
        <f t="shared" si="90"/>
        <v>26532.169847642072</v>
      </c>
      <c r="AZ63" s="43">
        <f t="shared" si="90"/>
        <v>18882.259498125553</v>
      </c>
      <c r="BA63" s="43">
        <f t="shared" si="90"/>
        <v>20439.550412004435</v>
      </c>
      <c r="BB63" s="43">
        <f t="shared" si="90"/>
        <v>22304.911769229733</v>
      </c>
      <c r="BC63" s="43">
        <f t="shared" si="90"/>
        <v>26413.916970822116</v>
      </c>
      <c r="BE63" s="43">
        <f t="shared" ref="BE63:BL63" si="91">BE62-BE58+BE52*BE49</f>
        <v>16255.240141716622</v>
      </c>
      <c r="BF63" s="43">
        <f t="shared" si="91"/>
        <v>20892.038576935127</v>
      </c>
      <c r="BG63" s="43">
        <f t="shared" si="91"/>
        <v>23311.812665276349</v>
      </c>
      <c r="BH63" s="43">
        <f t="shared" si="91"/>
        <v>28362.418529865456</v>
      </c>
      <c r="BI63" s="43">
        <f t="shared" si="91"/>
        <v>20275.364953661901</v>
      </c>
      <c r="BJ63" s="43">
        <f t="shared" si="91"/>
        <v>21891.709461952167</v>
      </c>
      <c r="BK63" s="43">
        <f t="shared" si="91"/>
        <v>23547.160799500387</v>
      </c>
      <c r="BL63" s="43">
        <f t="shared" si="91"/>
        <v>28074.1754327651</v>
      </c>
      <c r="BN63" s="43">
        <f>(12*$C22)*$BE49-BN58</f>
        <v>16943.509453716622</v>
      </c>
      <c r="BO63" s="43">
        <f>(12*$D22)*$BF49-BO58</f>
        <v>21776.636336935127</v>
      </c>
      <c r="BP63" s="43">
        <f>(12*$E22)*$BG49-BP58</f>
        <v>24298.867001276347</v>
      </c>
      <c r="BQ63" s="43">
        <f>(12*$F22)*$BH49-BQ58</f>
        <v>29913.077345865458</v>
      </c>
      <c r="BR63" s="43">
        <f>(12*$G22)*$BI49-BR58</f>
        <v>21458.486464061902</v>
      </c>
      <c r="BS63" s="43">
        <f>(12*$H22)*$BJ49-BS58</f>
        <v>23123.353212352165</v>
      </c>
      <c r="BT63" s="43">
        <f>(12*$I22)*$BK49-BT58</f>
        <v>24590.388959500386</v>
      </c>
      <c r="BU63" s="43">
        <f>(12*$J22)*$BL49-BU58</f>
        <v>29475.758997565103</v>
      </c>
      <c r="BW63" s="43">
        <f>(12*$C22)*$BE49-BW58</f>
        <v>17562.951834516622</v>
      </c>
      <c r="BX63" s="43">
        <f>(12*$D22)*$BF49-BX58</f>
        <v>22572.774320935128</v>
      </c>
      <c r="BY63" s="43">
        <f>(12*$E22)*$BG49-BY58</f>
        <v>25187.215903676348</v>
      </c>
      <c r="BZ63" s="43">
        <f>(12*$F22)*$BH49-BZ58</f>
        <v>31308.670280265458</v>
      </c>
      <c r="CA63" s="43">
        <f>(12*$G22)*$BI49-CA58</f>
        <v>22523.295823421904</v>
      </c>
      <c r="CB63" s="43">
        <f>(12*$H22)*$BJ49-CB58</f>
        <v>24231.832587712168</v>
      </c>
      <c r="CC63" s="43">
        <f>(12*$I22)*$BK49-CC58</f>
        <v>25529.294303500388</v>
      </c>
      <c r="CD63" s="43">
        <f>(12*$J22)*$BL49-CD58</f>
        <v>30737.184205885103</v>
      </c>
      <c r="CF63" s="43">
        <f>(12*$C22)*$BE49-CF58</f>
        <v>18120.449977236622</v>
      </c>
      <c r="CG63" s="43">
        <f>(12*$D22)*$BF49-CG58</f>
        <v>23289.298506535128</v>
      </c>
      <c r="CH63" s="43">
        <f>(12*$E22)*$BG49-CH58</f>
        <v>25986.729915836349</v>
      </c>
      <c r="CI63" s="43">
        <f>(12*$F22)*$BH49-CI58</f>
        <v>32564.70392122546</v>
      </c>
      <c r="CJ63" s="43">
        <f>(12*$G22)*$BI49-CJ58</f>
        <v>23481.624246845902</v>
      </c>
      <c r="CK63" s="43">
        <f>(12*$H22)*$BJ49-CK58</f>
        <v>25229.464025536166</v>
      </c>
      <c r="CL63" s="43">
        <f>(12*$I22)*$BK49-CL58</f>
        <v>26374.309113100389</v>
      </c>
      <c r="CM63" s="43">
        <f>(12*$J22)*$BL49-CM58</f>
        <v>31872.466893373101</v>
      </c>
    </row>
    <row r="64" spans="1:91">
      <c r="C64" s="30"/>
      <c r="D64" s="30"/>
      <c r="E64" s="30"/>
      <c r="F64" s="30"/>
      <c r="G64" s="30"/>
      <c r="H64" s="30"/>
      <c r="I64" s="30"/>
      <c r="L64" s="11"/>
      <c r="M64" s="11"/>
      <c r="N64" s="11"/>
      <c r="O64" s="11"/>
      <c r="P64" s="11"/>
      <c r="Q64" s="11"/>
      <c r="R64" s="11"/>
      <c r="S64" s="11"/>
      <c r="U64" s="11"/>
      <c r="V64" s="11"/>
      <c r="W64" s="11"/>
      <c r="X64" s="11"/>
      <c r="Y64" s="11"/>
      <c r="Z64" s="11"/>
      <c r="AA64" s="11"/>
      <c r="AB64" s="11"/>
      <c r="BW64" s="1"/>
      <c r="BX64" s="1"/>
      <c r="BY64" s="1"/>
      <c r="BZ64" s="1"/>
      <c r="CA64" s="1"/>
      <c r="CB64" s="1"/>
      <c r="CC64" s="1"/>
      <c r="CD64" s="1"/>
      <c r="CF64" s="1"/>
      <c r="CG64" s="1"/>
      <c r="CH64" s="1"/>
      <c r="CI64" s="1"/>
      <c r="CJ64" s="1"/>
    </row>
    <row r="65" spans="1:91" ht="20">
      <c r="A65" s="7" t="s">
        <v>4</v>
      </c>
      <c r="C65" s="44" t="s">
        <v>85</v>
      </c>
      <c r="D65" s="30"/>
      <c r="E65" s="30"/>
      <c r="F65" s="30"/>
      <c r="G65" s="30"/>
      <c r="H65" s="30"/>
      <c r="I65" s="30"/>
      <c r="L65" s="11"/>
      <c r="M65" s="11"/>
      <c r="N65" s="11"/>
      <c r="O65" s="11"/>
      <c r="P65" s="11"/>
      <c r="Q65" s="11"/>
      <c r="R65" s="11"/>
      <c r="S65" s="11"/>
      <c r="U65" s="11"/>
      <c r="V65" s="11"/>
      <c r="W65" s="11"/>
      <c r="X65" s="11"/>
      <c r="Y65" s="11"/>
      <c r="Z65" s="11"/>
      <c r="AA65" s="11"/>
      <c r="AB65" s="11"/>
      <c r="BW65" s="1"/>
      <c r="BX65" s="1"/>
      <c r="BY65" s="1"/>
      <c r="BZ65" s="1"/>
      <c r="CA65" s="1"/>
      <c r="CB65" s="1"/>
      <c r="CC65" s="1"/>
      <c r="CD65" s="1"/>
      <c r="CF65" s="1"/>
      <c r="CG65" s="1"/>
      <c r="CH65" s="1"/>
      <c r="CI65" s="1"/>
      <c r="CJ65" s="1"/>
    </row>
    <row r="66" spans="1:91" s="2" customFormat="1">
      <c r="A66" s="2" t="s">
        <v>5</v>
      </c>
      <c r="C66" s="114">
        <v>15000</v>
      </c>
      <c r="D66" s="45">
        <f>$C66</f>
        <v>15000</v>
      </c>
      <c r="E66" s="45">
        <f t="shared" ref="E66:J68" si="92">$C66</f>
        <v>15000</v>
      </c>
      <c r="F66" s="45">
        <f t="shared" si="92"/>
        <v>15000</v>
      </c>
      <c r="G66" s="45">
        <f t="shared" si="92"/>
        <v>15000</v>
      </c>
      <c r="H66" s="45">
        <f t="shared" si="92"/>
        <v>15000</v>
      </c>
      <c r="I66" s="45">
        <f t="shared" si="92"/>
        <v>15000</v>
      </c>
      <c r="J66" s="45">
        <f t="shared" si="92"/>
        <v>15000</v>
      </c>
      <c r="K66" s="45"/>
      <c r="L66" s="2">
        <f t="shared" ref="L66:S67" si="93">C66</f>
        <v>15000</v>
      </c>
      <c r="M66" s="2">
        <f t="shared" si="93"/>
        <v>15000</v>
      </c>
      <c r="N66" s="2">
        <f t="shared" si="93"/>
        <v>15000</v>
      </c>
      <c r="O66" s="2">
        <f t="shared" si="93"/>
        <v>15000</v>
      </c>
      <c r="P66" s="2">
        <f t="shared" si="93"/>
        <v>15000</v>
      </c>
      <c r="Q66" s="2">
        <f t="shared" si="93"/>
        <v>15000</v>
      </c>
      <c r="R66" s="2">
        <f t="shared" si="93"/>
        <v>15000</v>
      </c>
      <c r="S66" s="2">
        <f t="shared" si="93"/>
        <v>15000</v>
      </c>
      <c r="U66" s="2">
        <f>$C66</f>
        <v>15000</v>
      </c>
      <c r="V66" s="2">
        <f>$D66</f>
        <v>15000</v>
      </c>
      <c r="W66" s="2">
        <f>$E66</f>
        <v>15000</v>
      </c>
      <c r="X66" s="2">
        <f>$F66</f>
        <v>15000</v>
      </c>
      <c r="Y66" s="2">
        <f>$G66</f>
        <v>15000</v>
      </c>
      <c r="Z66" s="2">
        <f>$H66</f>
        <v>15000</v>
      </c>
      <c r="AA66" s="2">
        <f>$I66</f>
        <v>15000</v>
      </c>
      <c r="AB66" s="2">
        <f>$I66</f>
        <v>15000</v>
      </c>
      <c r="AD66" s="2">
        <f>$C66</f>
        <v>15000</v>
      </c>
      <c r="AE66" s="2">
        <f>$D66</f>
        <v>15000</v>
      </c>
      <c r="AF66" s="2">
        <f>$E66</f>
        <v>15000</v>
      </c>
      <c r="AG66" s="2">
        <f>$F66</f>
        <v>15000</v>
      </c>
      <c r="AH66" s="2">
        <f>$G66</f>
        <v>15000</v>
      </c>
      <c r="AI66" s="2">
        <f>$H66</f>
        <v>15000</v>
      </c>
      <c r="AJ66" s="2">
        <f>$I66</f>
        <v>15000</v>
      </c>
      <c r="AK66" s="2">
        <f>$I66</f>
        <v>15000</v>
      </c>
      <c r="AM66" s="2">
        <f>$C66</f>
        <v>15000</v>
      </c>
      <c r="AN66" s="2">
        <f>$D66</f>
        <v>15000</v>
      </c>
      <c r="AO66" s="2">
        <f>$E66</f>
        <v>15000</v>
      </c>
      <c r="AP66" s="2">
        <f>$F66</f>
        <v>15000</v>
      </c>
      <c r="AQ66" s="2">
        <f>$G66</f>
        <v>15000</v>
      </c>
      <c r="AR66" s="2">
        <f>$H66</f>
        <v>15000</v>
      </c>
      <c r="AS66" s="2">
        <f>$I66</f>
        <v>15000</v>
      </c>
      <c r="AT66" s="2">
        <f>$I66</f>
        <v>15000</v>
      </c>
      <c r="AV66" s="2">
        <f>$C66</f>
        <v>15000</v>
      </c>
      <c r="AW66" s="2">
        <f>$D66</f>
        <v>15000</v>
      </c>
      <c r="AX66" s="2">
        <f>$E66</f>
        <v>15000</v>
      </c>
      <c r="AY66" s="2">
        <f>$F66</f>
        <v>15000</v>
      </c>
      <c r="AZ66" s="2">
        <f>$G66</f>
        <v>15000</v>
      </c>
      <c r="BA66" s="2">
        <f>$H66</f>
        <v>15000</v>
      </c>
      <c r="BB66" s="2">
        <f>$I66</f>
        <v>15000</v>
      </c>
      <c r="BC66" s="2">
        <f>$I66</f>
        <v>15000</v>
      </c>
      <c r="BE66" s="2">
        <f>$C66</f>
        <v>15000</v>
      </c>
      <c r="BF66" s="2">
        <f>$D66</f>
        <v>15000</v>
      </c>
      <c r="BG66" s="2">
        <f>$E66</f>
        <v>15000</v>
      </c>
      <c r="BH66" s="2">
        <f>$F66</f>
        <v>15000</v>
      </c>
      <c r="BI66" s="2">
        <f>$G66</f>
        <v>15000</v>
      </c>
      <c r="BJ66" s="2">
        <f>$H66</f>
        <v>15000</v>
      </c>
      <c r="BK66" s="2">
        <f>$I66</f>
        <v>15000</v>
      </c>
      <c r="BL66" s="2">
        <f>$I66</f>
        <v>15000</v>
      </c>
      <c r="BN66" s="2">
        <f>$C66</f>
        <v>15000</v>
      </c>
      <c r="BO66" s="2">
        <f>$D66</f>
        <v>15000</v>
      </c>
      <c r="BP66" s="2">
        <f>$E66</f>
        <v>15000</v>
      </c>
      <c r="BQ66" s="2">
        <f>$F66</f>
        <v>15000</v>
      </c>
      <c r="BR66" s="2">
        <f>$G66</f>
        <v>15000</v>
      </c>
      <c r="BS66" s="2">
        <f>$H66</f>
        <v>15000</v>
      </c>
      <c r="BT66" s="2">
        <f>$I66</f>
        <v>15000</v>
      </c>
      <c r="BU66" s="2">
        <f>$I66</f>
        <v>15000</v>
      </c>
      <c r="BV66" s="22"/>
      <c r="BW66" s="2">
        <f>$C66</f>
        <v>15000</v>
      </c>
      <c r="BX66" s="2">
        <f>$D66</f>
        <v>15000</v>
      </c>
      <c r="BY66" s="2">
        <f>$E66</f>
        <v>15000</v>
      </c>
      <c r="BZ66" s="2">
        <f>$F66</f>
        <v>15000</v>
      </c>
      <c r="CA66" s="2">
        <f>$G66</f>
        <v>15000</v>
      </c>
      <c r="CB66" s="2">
        <f>$H66</f>
        <v>15000</v>
      </c>
      <c r="CC66" s="2">
        <f>$I66</f>
        <v>15000</v>
      </c>
      <c r="CD66" s="2">
        <f>$I66</f>
        <v>15000</v>
      </c>
      <c r="CE66" s="22"/>
      <c r="CF66" s="2">
        <f>$C66</f>
        <v>15000</v>
      </c>
      <c r="CG66" s="2">
        <f>$D66</f>
        <v>15000</v>
      </c>
      <c r="CH66" s="2">
        <f>$E66</f>
        <v>15000</v>
      </c>
      <c r="CI66" s="2">
        <f>$F66</f>
        <v>15000</v>
      </c>
      <c r="CJ66" s="2">
        <f>$G66</f>
        <v>15000</v>
      </c>
      <c r="CK66" s="2">
        <f>$H66</f>
        <v>15000</v>
      </c>
      <c r="CL66" s="2">
        <f>$I66</f>
        <v>15000</v>
      </c>
      <c r="CM66" s="2">
        <f>$I66</f>
        <v>15000</v>
      </c>
    </row>
    <row r="67" spans="1:91">
      <c r="A67" s="1" t="s">
        <v>11</v>
      </c>
      <c r="C67" s="117">
        <v>0.6</v>
      </c>
      <c r="D67" s="30">
        <f>$C67</f>
        <v>0.6</v>
      </c>
      <c r="E67" s="30">
        <f t="shared" si="92"/>
        <v>0.6</v>
      </c>
      <c r="F67" s="30">
        <f t="shared" si="92"/>
        <v>0.6</v>
      </c>
      <c r="G67" s="30">
        <f t="shared" si="92"/>
        <v>0.6</v>
      </c>
      <c r="H67" s="30">
        <f t="shared" si="92"/>
        <v>0.6</v>
      </c>
      <c r="I67" s="30">
        <f t="shared" si="92"/>
        <v>0.6</v>
      </c>
      <c r="J67" s="30">
        <f t="shared" si="92"/>
        <v>0.6</v>
      </c>
      <c r="K67" s="38"/>
      <c r="L67" s="30">
        <f t="shared" si="93"/>
        <v>0.6</v>
      </c>
      <c r="M67" s="30">
        <f t="shared" si="93"/>
        <v>0.6</v>
      </c>
      <c r="N67" s="30">
        <f t="shared" si="93"/>
        <v>0.6</v>
      </c>
      <c r="O67" s="30">
        <f t="shared" si="93"/>
        <v>0.6</v>
      </c>
      <c r="P67" s="30">
        <f t="shared" si="93"/>
        <v>0.6</v>
      </c>
      <c r="Q67" s="30">
        <f t="shared" si="93"/>
        <v>0.6</v>
      </c>
      <c r="R67" s="30">
        <f t="shared" si="93"/>
        <v>0.6</v>
      </c>
      <c r="S67" s="30">
        <f t="shared" si="93"/>
        <v>0.6</v>
      </c>
      <c r="U67" s="30">
        <f t="shared" ref="U67:AB67" si="94">C67</f>
        <v>0.6</v>
      </c>
      <c r="V67" s="30">
        <f t="shared" si="94"/>
        <v>0.6</v>
      </c>
      <c r="W67" s="30">
        <f t="shared" si="94"/>
        <v>0.6</v>
      </c>
      <c r="X67" s="30">
        <f t="shared" si="94"/>
        <v>0.6</v>
      </c>
      <c r="Y67" s="30">
        <f t="shared" si="94"/>
        <v>0.6</v>
      </c>
      <c r="Z67" s="30">
        <f t="shared" si="94"/>
        <v>0.6</v>
      </c>
      <c r="AA67" s="30">
        <f t="shared" si="94"/>
        <v>0.6</v>
      </c>
      <c r="AB67" s="30">
        <f t="shared" si="94"/>
        <v>0.6</v>
      </c>
      <c r="AD67" s="46">
        <f t="shared" ref="AD67:AK73" si="95">C67</f>
        <v>0.6</v>
      </c>
      <c r="AE67" s="46">
        <f t="shared" si="95"/>
        <v>0.6</v>
      </c>
      <c r="AF67" s="46">
        <f t="shared" si="95"/>
        <v>0.6</v>
      </c>
      <c r="AG67" s="46">
        <f t="shared" si="95"/>
        <v>0.6</v>
      </c>
      <c r="AH67" s="46">
        <f t="shared" si="95"/>
        <v>0.6</v>
      </c>
      <c r="AI67" s="46">
        <f t="shared" si="95"/>
        <v>0.6</v>
      </c>
      <c r="AJ67" s="46">
        <f t="shared" si="95"/>
        <v>0.6</v>
      </c>
      <c r="AK67" s="46">
        <f t="shared" si="95"/>
        <v>0.6</v>
      </c>
      <c r="AM67" s="30">
        <f t="shared" ref="AM67:AT73" si="96">C67</f>
        <v>0.6</v>
      </c>
      <c r="AN67" s="30">
        <f t="shared" si="96"/>
        <v>0.6</v>
      </c>
      <c r="AO67" s="30">
        <f t="shared" si="96"/>
        <v>0.6</v>
      </c>
      <c r="AP67" s="30">
        <f t="shared" si="96"/>
        <v>0.6</v>
      </c>
      <c r="AQ67" s="30">
        <f t="shared" si="96"/>
        <v>0.6</v>
      </c>
      <c r="AR67" s="30">
        <f t="shared" si="96"/>
        <v>0.6</v>
      </c>
      <c r="AS67" s="30">
        <f t="shared" si="96"/>
        <v>0.6</v>
      </c>
      <c r="AT67" s="30">
        <f t="shared" si="96"/>
        <v>0.6</v>
      </c>
      <c r="AV67" s="30">
        <f t="shared" ref="AV67:BC73" si="97">C67</f>
        <v>0.6</v>
      </c>
      <c r="AW67" s="30">
        <f t="shared" si="97"/>
        <v>0.6</v>
      </c>
      <c r="AX67" s="30">
        <f t="shared" si="97"/>
        <v>0.6</v>
      </c>
      <c r="AY67" s="30">
        <f t="shared" si="97"/>
        <v>0.6</v>
      </c>
      <c r="AZ67" s="30">
        <f t="shared" si="97"/>
        <v>0.6</v>
      </c>
      <c r="BA67" s="30">
        <f t="shared" si="97"/>
        <v>0.6</v>
      </c>
      <c r="BB67" s="30">
        <f t="shared" si="97"/>
        <v>0.6</v>
      </c>
      <c r="BC67" s="30">
        <f t="shared" si="97"/>
        <v>0.6</v>
      </c>
      <c r="BE67" s="30">
        <f t="shared" ref="BE67:BL73" si="98">C67</f>
        <v>0.6</v>
      </c>
      <c r="BF67" s="30">
        <f t="shared" si="98"/>
        <v>0.6</v>
      </c>
      <c r="BG67" s="30">
        <f t="shared" si="98"/>
        <v>0.6</v>
      </c>
      <c r="BH67" s="30">
        <f t="shared" si="98"/>
        <v>0.6</v>
      </c>
      <c r="BI67" s="30">
        <f t="shared" si="98"/>
        <v>0.6</v>
      </c>
      <c r="BJ67" s="30">
        <f t="shared" si="98"/>
        <v>0.6</v>
      </c>
      <c r="BK67" s="30">
        <f t="shared" si="98"/>
        <v>0.6</v>
      </c>
      <c r="BL67" s="30">
        <f t="shared" si="98"/>
        <v>0.6</v>
      </c>
      <c r="BN67" s="30">
        <f t="shared" ref="BN67:BU73" si="99">C67</f>
        <v>0.6</v>
      </c>
      <c r="BO67" s="30">
        <f t="shared" si="99"/>
        <v>0.6</v>
      </c>
      <c r="BP67" s="30">
        <f t="shared" si="99"/>
        <v>0.6</v>
      </c>
      <c r="BQ67" s="30">
        <f t="shared" si="99"/>
        <v>0.6</v>
      </c>
      <c r="BR67" s="30">
        <f t="shared" si="99"/>
        <v>0.6</v>
      </c>
      <c r="BS67" s="30">
        <f t="shared" si="99"/>
        <v>0.6</v>
      </c>
      <c r="BT67" s="30">
        <f t="shared" si="99"/>
        <v>0.6</v>
      </c>
      <c r="BU67" s="30">
        <f t="shared" si="99"/>
        <v>0.6</v>
      </c>
      <c r="BV67" s="39"/>
      <c r="BW67" s="30">
        <f t="shared" ref="BW67:BW73" si="100">L67</f>
        <v>0.6</v>
      </c>
      <c r="BX67" s="30">
        <f t="shared" ref="BX67:BX73" si="101">M67</f>
        <v>0.6</v>
      </c>
      <c r="BY67" s="30">
        <f t="shared" ref="BY67:BY73" si="102">N67</f>
        <v>0.6</v>
      </c>
      <c r="BZ67" s="30">
        <f t="shared" ref="BZ67:BZ73" si="103">O67</f>
        <v>0.6</v>
      </c>
      <c r="CA67" s="30">
        <f t="shared" ref="CA67:CA73" si="104">P67</f>
        <v>0.6</v>
      </c>
      <c r="CB67" s="30">
        <f t="shared" ref="CB67:CB73" si="105">Q67</f>
        <v>0.6</v>
      </c>
      <c r="CC67" s="30">
        <f t="shared" ref="CC67:CC73" si="106">R67</f>
        <v>0.6</v>
      </c>
      <c r="CD67" s="30">
        <f t="shared" ref="CD67:CD73" si="107">S67</f>
        <v>0.6</v>
      </c>
      <c r="CE67" s="39"/>
      <c r="CF67" s="30">
        <f t="shared" ref="CF67:CF73" si="108">U67</f>
        <v>0.6</v>
      </c>
      <c r="CG67" s="30">
        <f t="shared" ref="CG67:CG73" si="109">V67</f>
        <v>0.6</v>
      </c>
      <c r="CH67" s="30">
        <f t="shared" ref="CH67:CH73" si="110">W67</f>
        <v>0.6</v>
      </c>
      <c r="CI67" s="30">
        <f t="shared" ref="CI67:CI73" si="111">X67</f>
        <v>0.6</v>
      </c>
      <c r="CJ67" s="30">
        <f t="shared" ref="CJ67:CJ73" si="112">Y67</f>
        <v>0.6</v>
      </c>
      <c r="CK67" s="30">
        <f t="shared" ref="CK67:CK73" si="113">Z67</f>
        <v>0.6</v>
      </c>
      <c r="CL67" s="30">
        <f t="shared" ref="CL67:CL73" si="114">AA67</f>
        <v>0.6</v>
      </c>
      <c r="CM67" s="30">
        <f t="shared" ref="CM67:CM73" si="115">AB67</f>
        <v>0.6</v>
      </c>
    </row>
    <row r="68" spans="1:91">
      <c r="A68" s="1" t="s">
        <v>12</v>
      </c>
      <c r="C68" s="38">
        <f>1-C67</f>
        <v>0.4</v>
      </c>
      <c r="D68" s="30">
        <f>$C68</f>
        <v>0.4</v>
      </c>
      <c r="E68" s="30">
        <f t="shared" si="92"/>
        <v>0.4</v>
      </c>
      <c r="F68" s="30">
        <f t="shared" si="92"/>
        <v>0.4</v>
      </c>
      <c r="G68" s="30">
        <f t="shared" si="92"/>
        <v>0.4</v>
      </c>
      <c r="H68" s="30">
        <f t="shared" si="92"/>
        <v>0.4</v>
      </c>
      <c r="I68" s="30">
        <f t="shared" si="92"/>
        <v>0.4</v>
      </c>
      <c r="J68" s="30">
        <f t="shared" si="92"/>
        <v>0.4</v>
      </c>
      <c r="K68" s="38"/>
      <c r="L68" s="30">
        <f>C68</f>
        <v>0.4</v>
      </c>
      <c r="M68" s="30">
        <f t="shared" ref="M68" si="116">D68</f>
        <v>0.4</v>
      </c>
      <c r="N68" s="30">
        <f t="shared" ref="N68" si="117">E68</f>
        <v>0.4</v>
      </c>
      <c r="O68" s="30">
        <f t="shared" ref="O68" si="118">F68</f>
        <v>0.4</v>
      </c>
      <c r="P68" s="30">
        <f t="shared" ref="P68" si="119">G68</f>
        <v>0.4</v>
      </c>
      <c r="Q68" s="30">
        <f t="shared" ref="Q68:S69" si="120">H68</f>
        <v>0.4</v>
      </c>
      <c r="R68" s="30">
        <f t="shared" si="120"/>
        <v>0.4</v>
      </c>
      <c r="S68" s="30">
        <f t="shared" si="120"/>
        <v>0.4</v>
      </c>
      <c r="U68" s="30">
        <f t="shared" ref="U68" si="121">C68</f>
        <v>0.4</v>
      </c>
      <c r="V68" s="30">
        <f t="shared" ref="V68:AB73" si="122">D68</f>
        <v>0.4</v>
      </c>
      <c r="W68" s="30">
        <f t="shared" si="122"/>
        <v>0.4</v>
      </c>
      <c r="X68" s="30">
        <f t="shared" si="122"/>
        <v>0.4</v>
      </c>
      <c r="Y68" s="30">
        <f t="shared" si="122"/>
        <v>0.4</v>
      </c>
      <c r="Z68" s="30">
        <f t="shared" si="122"/>
        <v>0.4</v>
      </c>
      <c r="AA68" s="30">
        <f t="shared" si="122"/>
        <v>0.4</v>
      </c>
      <c r="AB68" s="30">
        <f t="shared" si="122"/>
        <v>0.4</v>
      </c>
      <c r="AD68" s="46">
        <f t="shared" si="95"/>
        <v>0.4</v>
      </c>
      <c r="AE68" s="46">
        <f t="shared" si="95"/>
        <v>0.4</v>
      </c>
      <c r="AF68" s="46">
        <f t="shared" si="95"/>
        <v>0.4</v>
      </c>
      <c r="AG68" s="46">
        <f t="shared" si="95"/>
        <v>0.4</v>
      </c>
      <c r="AH68" s="46">
        <f t="shared" si="95"/>
        <v>0.4</v>
      </c>
      <c r="AI68" s="46">
        <f t="shared" si="95"/>
        <v>0.4</v>
      </c>
      <c r="AJ68" s="46">
        <f t="shared" si="95"/>
        <v>0.4</v>
      </c>
      <c r="AK68" s="46">
        <f t="shared" si="95"/>
        <v>0.4</v>
      </c>
      <c r="AM68" s="30">
        <f t="shared" si="96"/>
        <v>0.4</v>
      </c>
      <c r="AN68" s="30">
        <f t="shared" si="96"/>
        <v>0.4</v>
      </c>
      <c r="AO68" s="30">
        <f t="shared" si="96"/>
        <v>0.4</v>
      </c>
      <c r="AP68" s="30">
        <f t="shared" si="96"/>
        <v>0.4</v>
      </c>
      <c r="AQ68" s="30">
        <f t="shared" si="96"/>
        <v>0.4</v>
      </c>
      <c r="AR68" s="30">
        <f t="shared" si="96"/>
        <v>0.4</v>
      </c>
      <c r="AS68" s="30">
        <f t="shared" si="96"/>
        <v>0.4</v>
      </c>
      <c r="AT68" s="30">
        <f t="shared" si="96"/>
        <v>0.4</v>
      </c>
      <c r="AV68" s="30">
        <f t="shared" si="97"/>
        <v>0.4</v>
      </c>
      <c r="AW68" s="30">
        <f t="shared" si="97"/>
        <v>0.4</v>
      </c>
      <c r="AX68" s="30">
        <f t="shared" si="97"/>
        <v>0.4</v>
      </c>
      <c r="AY68" s="30">
        <f t="shared" si="97"/>
        <v>0.4</v>
      </c>
      <c r="AZ68" s="30">
        <f t="shared" si="97"/>
        <v>0.4</v>
      </c>
      <c r="BA68" s="30">
        <f t="shared" si="97"/>
        <v>0.4</v>
      </c>
      <c r="BB68" s="30">
        <f t="shared" si="97"/>
        <v>0.4</v>
      </c>
      <c r="BC68" s="30">
        <f t="shared" si="97"/>
        <v>0.4</v>
      </c>
      <c r="BE68" s="30">
        <f t="shared" si="98"/>
        <v>0.4</v>
      </c>
      <c r="BF68" s="30">
        <f t="shared" si="98"/>
        <v>0.4</v>
      </c>
      <c r="BG68" s="30">
        <f t="shared" si="98"/>
        <v>0.4</v>
      </c>
      <c r="BH68" s="30">
        <f t="shared" si="98"/>
        <v>0.4</v>
      </c>
      <c r="BI68" s="30">
        <f t="shared" si="98"/>
        <v>0.4</v>
      </c>
      <c r="BJ68" s="30">
        <f t="shared" si="98"/>
        <v>0.4</v>
      </c>
      <c r="BK68" s="30">
        <f t="shared" si="98"/>
        <v>0.4</v>
      </c>
      <c r="BL68" s="30">
        <f t="shared" si="98"/>
        <v>0.4</v>
      </c>
      <c r="BN68" s="30">
        <f t="shared" si="99"/>
        <v>0.4</v>
      </c>
      <c r="BO68" s="30">
        <f t="shared" si="99"/>
        <v>0.4</v>
      </c>
      <c r="BP68" s="30">
        <f t="shared" si="99"/>
        <v>0.4</v>
      </c>
      <c r="BQ68" s="30">
        <f t="shared" si="99"/>
        <v>0.4</v>
      </c>
      <c r="BR68" s="30">
        <f t="shared" si="99"/>
        <v>0.4</v>
      </c>
      <c r="BS68" s="30">
        <f t="shared" si="99"/>
        <v>0.4</v>
      </c>
      <c r="BT68" s="30">
        <f t="shared" si="99"/>
        <v>0.4</v>
      </c>
      <c r="BU68" s="30">
        <f t="shared" si="99"/>
        <v>0.4</v>
      </c>
      <c r="BV68" s="39"/>
      <c r="BW68" s="30">
        <f t="shared" si="100"/>
        <v>0.4</v>
      </c>
      <c r="BX68" s="30">
        <f t="shared" si="101"/>
        <v>0.4</v>
      </c>
      <c r="BY68" s="30">
        <f t="shared" si="102"/>
        <v>0.4</v>
      </c>
      <c r="BZ68" s="30">
        <f t="shared" si="103"/>
        <v>0.4</v>
      </c>
      <c r="CA68" s="30">
        <f t="shared" si="104"/>
        <v>0.4</v>
      </c>
      <c r="CB68" s="30">
        <f t="shared" si="105"/>
        <v>0.4</v>
      </c>
      <c r="CC68" s="30">
        <f t="shared" si="106"/>
        <v>0.4</v>
      </c>
      <c r="CD68" s="30">
        <f t="shared" si="107"/>
        <v>0.4</v>
      </c>
      <c r="CE68" s="39"/>
      <c r="CF68" s="30">
        <f t="shared" si="108"/>
        <v>0.4</v>
      </c>
      <c r="CG68" s="30">
        <f t="shared" si="109"/>
        <v>0.4</v>
      </c>
      <c r="CH68" s="30">
        <f t="shared" si="110"/>
        <v>0.4</v>
      </c>
      <c r="CI68" s="30">
        <f t="shared" si="111"/>
        <v>0.4</v>
      </c>
      <c r="CJ68" s="30">
        <f t="shared" si="112"/>
        <v>0.4</v>
      </c>
      <c r="CK68" s="30">
        <f t="shared" si="113"/>
        <v>0.4</v>
      </c>
      <c r="CL68" s="30">
        <f t="shared" si="114"/>
        <v>0.4</v>
      </c>
      <c r="CM68" s="30">
        <f t="shared" si="115"/>
        <v>0.4</v>
      </c>
    </row>
    <row r="69" spans="1:91">
      <c r="A69" s="1" t="s">
        <v>6</v>
      </c>
      <c r="C69" s="115">
        <v>8.4</v>
      </c>
      <c r="D69" s="115">
        <v>9.4</v>
      </c>
      <c r="E69" s="115">
        <v>11.8</v>
      </c>
      <c r="F69" s="115">
        <v>6.7</v>
      </c>
      <c r="G69" s="115">
        <v>0</v>
      </c>
      <c r="H69" s="115">
        <v>0</v>
      </c>
      <c r="I69" s="115">
        <v>4.5999999999999996</v>
      </c>
      <c r="J69" s="115">
        <v>4.5999999999999996</v>
      </c>
      <c r="K69" s="47"/>
      <c r="L69" s="48">
        <f>C69</f>
        <v>8.4</v>
      </c>
      <c r="M69" s="48">
        <f>D69</f>
        <v>9.4</v>
      </c>
      <c r="N69" s="48">
        <f>E69</f>
        <v>11.8</v>
      </c>
      <c r="O69" s="48">
        <f>F69</f>
        <v>6.7</v>
      </c>
      <c r="P69" s="48">
        <f>G69</f>
        <v>0</v>
      </c>
      <c r="Q69" s="48">
        <f t="shared" si="120"/>
        <v>0</v>
      </c>
      <c r="R69" s="48">
        <f t="shared" si="120"/>
        <v>4.5999999999999996</v>
      </c>
      <c r="S69" s="48">
        <f t="shared" si="120"/>
        <v>4.5999999999999996</v>
      </c>
      <c r="U69" s="49">
        <f>C69</f>
        <v>8.4</v>
      </c>
      <c r="V69" s="49">
        <f t="shared" si="122"/>
        <v>9.4</v>
      </c>
      <c r="W69" s="49">
        <f t="shared" si="122"/>
        <v>11.8</v>
      </c>
      <c r="X69" s="49">
        <f t="shared" si="122"/>
        <v>6.7</v>
      </c>
      <c r="Y69" s="49">
        <f t="shared" si="122"/>
        <v>0</v>
      </c>
      <c r="Z69" s="49">
        <f t="shared" si="122"/>
        <v>0</v>
      </c>
      <c r="AA69" s="49">
        <f t="shared" si="122"/>
        <v>4.5999999999999996</v>
      </c>
      <c r="AB69" s="49">
        <f t="shared" si="122"/>
        <v>4.5999999999999996</v>
      </c>
      <c r="AD69" s="49">
        <f t="shared" si="95"/>
        <v>8.4</v>
      </c>
      <c r="AE69" s="49">
        <f t="shared" si="95"/>
        <v>9.4</v>
      </c>
      <c r="AF69" s="49">
        <f t="shared" si="95"/>
        <v>11.8</v>
      </c>
      <c r="AG69" s="49">
        <f t="shared" si="95"/>
        <v>6.7</v>
      </c>
      <c r="AH69" s="49">
        <f t="shared" si="95"/>
        <v>0</v>
      </c>
      <c r="AI69" s="49">
        <f t="shared" si="95"/>
        <v>0</v>
      </c>
      <c r="AJ69" s="49">
        <f t="shared" si="95"/>
        <v>4.5999999999999996</v>
      </c>
      <c r="AK69" s="49">
        <f t="shared" si="95"/>
        <v>4.5999999999999996</v>
      </c>
      <c r="AM69" s="48">
        <f t="shared" si="96"/>
        <v>8.4</v>
      </c>
      <c r="AN69" s="48">
        <f t="shared" si="96"/>
        <v>9.4</v>
      </c>
      <c r="AO69" s="48">
        <f t="shared" si="96"/>
        <v>11.8</v>
      </c>
      <c r="AP69" s="48">
        <f t="shared" si="96"/>
        <v>6.7</v>
      </c>
      <c r="AQ69" s="48">
        <f t="shared" si="96"/>
        <v>0</v>
      </c>
      <c r="AR69" s="48">
        <f t="shared" si="96"/>
        <v>0</v>
      </c>
      <c r="AS69" s="48">
        <f t="shared" si="96"/>
        <v>4.5999999999999996</v>
      </c>
      <c r="AT69" s="48">
        <f t="shared" si="96"/>
        <v>4.5999999999999996</v>
      </c>
      <c r="AV69" s="48">
        <f t="shared" si="97"/>
        <v>8.4</v>
      </c>
      <c r="AW69" s="48">
        <f t="shared" si="97"/>
        <v>9.4</v>
      </c>
      <c r="AX69" s="48">
        <f t="shared" si="97"/>
        <v>11.8</v>
      </c>
      <c r="AY69" s="48">
        <f t="shared" si="97"/>
        <v>6.7</v>
      </c>
      <c r="AZ69" s="48">
        <f t="shared" si="97"/>
        <v>0</v>
      </c>
      <c r="BA69" s="48">
        <f t="shared" si="97"/>
        <v>0</v>
      </c>
      <c r="BB69" s="48">
        <f t="shared" si="97"/>
        <v>4.5999999999999996</v>
      </c>
      <c r="BC69" s="48">
        <f t="shared" si="97"/>
        <v>4.5999999999999996</v>
      </c>
      <c r="BE69" s="48">
        <f t="shared" si="98"/>
        <v>8.4</v>
      </c>
      <c r="BF69" s="48">
        <f t="shared" si="98"/>
        <v>9.4</v>
      </c>
      <c r="BG69" s="48">
        <f t="shared" si="98"/>
        <v>11.8</v>
      </c>
      <c r="BH69" s="48">
        <f t="shared" si="98"/>
        <v>6.7</v>
      </c>
      <c r="BI69" s="48">
        <f t="shared" si="98"/>
        <v>0</v>
      </c>
      <c r="BJ69" s="48">
        <f t="shared" si="98"/>
        <v>0</v>
      </c>
      <c r="BK69" s="48">
        <f t="shared" si="98"/>
        <v>4.5999999999999996</v>
      </c>
      <c r="BL69" s="48">
        <f t="shared" si="98"/>
        <v>4.5999999999999996</v>
      </c>
      <c r="BN69" s="48">
        <f t="shared" si="99"/>
        <v>8.4</v>
      </c>
      <c r="BO69" s="48">
        <f t="shared" si="99"/>
        <v>9.4</v>
      </c>
      <c r="BP69" s="48">
        <f t="shared" si="99"/>
        <v>11.8</v>
      </c>
      <c r="BQ69" s="48">
        <f t="shared" si="99"/>
        <v>6.7</v>
      </c>
      <c r="BR69" s="48">
        <f t="shared" si="99"/>
        <v>0</v>
      </c>
      <c r="BS69" s="48">
        <f t="shared" si="99"/>
        <v>0</v>
      </c>
      <c r="BT69" s="48">
        <f t="shared" si="99"/>
        <v>4.5999999999999996</v>
      </c>
      <c r="BU69" s="48">
        <f t="shared" si="99"/>
        <v>4.5999999999999996</v>
      </c>
      <c r="BW69" s="48">
        <f t="shared" si="100"/>
        <v>8.4</v>
      </c>
      <c r="BX69" s="48">
        <f t="shared" si="101"/>
        <v>9.4</v>
      </c>
      <c r="BY69" s="48">
        <f t="shared" si="102"/>
        <v>11.8</v>
      </c>
      <c r="BZ69" s="48">
        <f t="shared" si="103"/>
        <v>6.7</v>
      </c>
      <c r="CA69" s="48">
        <f t="shared" si="104"/>
        <v>0</v>
      </c>
      <c r="CB69" s="48">
        <f t="shared" si="105"/>
        <v>0</v>
      </c>
      <c r="CC69" s="48">
        <f t="shared" si="106"/>
        <v>4.5999999999999996</v>
      </c>
      <c r="CD69" s="48">
        <f t="shared" si="107"/>
        <v>4.5999999999999996</v>
      </c>
      <c r="CF69" s="48">
        <f t="shared" si="108"/>
        <v>8.4</v>
      </c>
      <c r="CG69" s="48">
        <f t="shared" si="109"/>
        <v>9.4</v>
      </c>
      <c r="CH69" s="48">
        <f t="shared" si="110"/>
        <v>11.8</v>
      </c>
      <c r="CI69" s="48">
        <f t="shared" si="111"/>
        <v>6.7</v>
      </c>
      <c r="CJ69" s="48">
        <f t="shared" si="112"/>
        <v>0</v>
      </c>
      <c r="CK69" s="48">
        <f t="shared" si="113"/>
        <v>0</v>
      </c>
      <c r="CL69" s="48">
        <f t="shared" si="114"/>
        <v>4.5999999999999996</v>
      </c>
      <c r="CM69" s="48">
        <f t="shared" si="115"/>
        <v>4.5999999999999996</v>
      </c>
    </row>
    <row r="70" spans="1:91">
      <c r="A70" s="1" t="s">
        <v>7</v>
      </c>
      <c r="C70" s="115">
        <v>6</v>
      </c>
      <c r="D70" s="115">
        <v>6.7</v>
      </c>
      <c r="E70" s="115">
        <v>8.1</v>
      </c>
      <c r="F70" s="115">
        <v>5.9</v>
      </c>
      <c r="G70" s="115">
        <v>0</v>
      </c>
      <c r="H70" s="115">
        <v>0</v>
      </c>
      <c r="I70" s="115">
        <v>4.9000000000000004</v>
      </c>
      <c r="J70" s="115">
        <v>4.8</v>
      </c>
      <c r="K70" s="47"/>
      <c r="L70" s="48">
        <f t="shared" ref="L70:L72" si="123">C70</f>
        <v>6</v>
      </c>
      <c r="M70" s="48">
        <f t="shared" ref="M70:M73" si="124">D70</f>
        <v>6.7</v>
      </c>
      <c r="N70" s="48">
        <f t="shared" ref="N70:N73" si="125">E70</f>
        <v>8.1</v>
      </c>
      <c r="O70" s="48">
        <f t="shared" ref="O70:O73" si="126">F70</f>
        <v>5.9</v>
      </c>
      <c r="P70" s="48">
        <f t="shared" ref="P70:P73" si="127">G70</f>
        <v>0</v>
      </c>
      <c r="Q70" s="48">
        <f t="shared" ref="Q70:Q73" si="128">H70</f>
        <v>0</v>
      </c>
      <c r="R70" s="48">
        <f t="shared" ref="R70:S73" si="129">I70</f>
        <v>4.9000000000000004</v>
      </c>
      <c r="S70" s="48">
        <f t="shared" si="129"/>
        <v>4.8</v>
      </c>
      <c r="U70" s="49">
        <f t="shared" ref="U70:U72" si="130">C70</f>
        <v>6</v>
      </c>
      <c r="V70" s="49">
        <f t="shared" si="122"/>
        <v>6.7</v>
      </c>
      <c r="W70" s="49">
        <f t="shared" si="122"/>
        <v>8.1</v>
      </c>
      <c r="X70" s="49">
        <f t="shared" si="122"/>
        <v>5.9</v>
      </c>
      <c r="Y70" s="49">
        <f t="shared" si="122"/>
        <v>0</v>
      </c>
      <c r="Z70" s="49">
        <f t="shared" si="122"/>
        <v>0</v>
      </c>
      <c r="AA70" s="49">
        <f t="shared" si="122"/>
        <v>4.9000000000000004</v>
      </c>
      <c r="AB70" s="49">
        <f t="shared" si="122"/>
        <v>4.8</v>
      </c>
      <c r="AD70" s="49">
        <f t="shared" si="95"/>
        <v>6</v>
      </c>
      <c r="AE70" s="49">
        <f t="shared" si="95"/>
        <v>6.7</v>
      </c>
      <c r="AF70" s="49">
        <f t="shared" si="95"/>
        <v>8.1</v>
      </c>
      <c r="AG70" s="49">
        <f t="shared" si="95"/>
        <v>5.9</v>
      </c>
      <c r="AH70" s="49">
        <f t="shared" si="95"/>
        <v>0</v>
      </c>
      <c r="AI70" s="49">
        <f t="shared" si="95"/>
        <v>0</v>
      </c>
      <c r="AJ70" s="49">
        <f t="shared" si="95"/>
        <v>4.9000000000000004</v>
      </c>
      <c r="AK70" s="49">
        <f t="shared" si="95"/>
        <v>4.8</v>
      </c>
      <c r="AM70" s="48">
        <f t="shared" si="96"/>
        <v>6</v>
      </c>
      <c r="AN70" s="48">
        <f t="shared" si="96"/>
        <v>6.7</v>
      </c>
      <c r="AO70" s="48">
        <f t="shared" si="96"/>
        <v>8.1</v>
      </c>
      <c r="AP70" s="48">
        <f t="shared" si="96"/>
        <v>5.9</v>
      </c>
      <c r="AQ70" s="48">
        <f t="shared" si="96"/>
        <v>0</v>
      </c>
      <c r="AR70" s="48">
        <f t="shared" si="96"/>
        <v>0</v>
      </c>
      <c r="AS70" s="48">
        <f t="shared" si="96"/>
        <v>4.9000000000000004</v>
      </c>
      <c r="AT70" s="48">
        <f t="shared" si="96"/>
        <v>4.8</v>
      </c>
      <c r="AV70" s="48">
        <f t="shared" si="97"/>
        <v>6</v>
      </c>
      <c r="AW70" s="48">
        <f t="shared" si="97"/>
        <v>6.7</v>
      </c>
      <c r="AX70" s="48">
        <f t="shared" si="97"/>
        <v>8.1</v>
      </c>
      <c r="AY70" s="48">
        <f t="shared" si="97"/>
        <v>5.9</v>
      </c>
      <c r="AZ70" s="48">
        <f t="shared" si="97"/>
        <v>0</v>
      </c>
      <c r="BA70" s="48">
        <f t="shared" si="97"/>
        <v>0</v>
      </c>
      <c r="BB70" s="48">
        <f t="shared" si="97"/>
        <v>4.9000000000000004</v>
      </c>
      <c r="BC70" s="48">
        <f t="shared" si="97"/>
        <v>4.8</v>
      </c>
      <c r="BE70" s="48">
        <f t="shared" si="98"/>
        <v>6</v>
      </c>
      <c r="BF70" s="48">
        <f t="shared" si="98"/>
        <v>6.7</v>
      </c>
      <c r="BG70" s="48">
        <f t="shared" si="98"/>
        <v>8.1</v>
      </c>
      <c r="BH70" s="48">
        <f t="shared" si="98"/>
        <v>5.9</v>
      </c>
      <c r="BI70" s="48">
        <f t="shared" si="98"/>
        <v>0</v>
      </c>
      <c r="BJ70" s="48">
        <f t="shared" si="98"/>
        <v>0</v>
      </c>
      <c r="BK70" s="48">
        <f t="shared" si="98"/>
        <v>4.9000000000000004</v>
      </c>
      <c r="BL70" s="48">
        <f t="shared" si="98"/>
        <v>4.8</v>
      </c>
      <c r="BN70" s="48">
        <f t="shared" si="99"/>
        <v>6</v>
      </c>
      <c r="BO70" s="48">
        <f t="shared" si="99"/>
        <v>6.7</v>
      </c>
      <c r="BP70" s="48">
        <f t="shared" si="99"/>
        <v>8.1</v>
      </c>
      <c r="BQ70" s="48">
        <f t="shared" si="99"/>
        <v>5.9</v>
      </c>
      <c r="BR70" s="48">
        <f t="shared" si="99"/>
        <v>0</v>
      </c>
      <c r="BS70" s="48">
        <f t="shared" si="99"/>
        <v>0</v>
      </c>
      <c r="BT70" s="48">
        <f t="shared" si="99"/>
        <v>4.9000000000000004</v>
      </c>
      <c r="BU70" s="48">
        <f t="shared" si="99"/>
        <v>4.8</v>
      </c>
      <c r="BW70" s="48">
        <f t="shared" si="100"/>
        <v>6</v>
      </c>
      <c r="BX70" s="48">
        <f t="shared" si="101"/>
        <v>6.7</v>
      </c>
      <c r="BY70" s="48">
        <f t="shared" si="102"/>
        <v>8.1</v>
      </c>
      <c r="BZ70" s="48">
        <f t="shared" si="103"/>
        <v>5.9</v>
      </c>
      <c r="CA70" s="48">
        <f t="shared" si="104"/>
        <v>0</v>
      </c>
      <c r="CB70" s="48">
        <f t="shared" si="105"/>
        <v>0</v>
      </c>
      <c r="CC70" s="48">
        <f t="shared" si="106"/>
        <v>4.9000000000000004</v>
      </c>
      <c r="CD70" s="48">
        <f t="shared" si="107"/>
        <v>4.8</v>
      </c>
      <c r="CF70" s="48">
        <f t="shared" si="108"/>
        <v>6</v>
      </c>
      <c r="CG70" s="48">
        <f t="shared" si="109"/>
        <v>6.7</v>
      </c>
      <c r="CH70" s="48">
        <f t="shared" si="110"/>
        <v>8.1</v>
      </c>
      <c r="CI70" s="48">
        <f t="shared" si="111"/>
        <v>5.9</v>
      </c>
      <c r="CJ70" s="48">
        <f t="shared" si="112"/>
        <v>0</v>
      </c>
      <c r="CK70" s="48">
        <f t="shared" si="113"/>
        <v>0</v>
      </c>
      <c r="CL70" s="48">
        <f t="shared" si="114"/>
        <v>4.9000000000000004</v>
      </c>
      <c r="CM70" s="48">
        <f t="shared" si="115"/>
        <v>4.8</v>
      </c>
    </row>
    <row r="71" spans="1:91">
      <c r="A71" s="1" t="s">
        <v>8</v>
      </c>
      <c r="C71" s="116">
        <v>0</v>
      </c>
      <c r="D71" s="115">
        <v>0</v>
      </c>
      <c r="E71" s="115">
        <v>0</v>
      </c>
      <c r="F71" s="115">
        <f>33/1.6</f>
        <v>20.625</v>
      </c>
      <c r="G71" s="115">
        <f>26/1.6</f>
        <v>16.25</v>
      </c>
      <c r="H71" s="115">
        <f>27/1.6</f>
        <v>16.875</v>
      </c>
      <c r="I71" s="115">
        <v>0</v>
      </c>
      <c r="J71" s="116">
        <f>26/1.6</f>
        <v>16.25</v>
      </c>
      <c r="K71" s="45"/>
      <c r="L71" s="48">
        <f t="shared" si="123"/>
        <v>0</v>
      </c>
      <c r="M71" s="48">
        <f t="shared" si="124"/>
        <v>0</v>
      </c>
      <c r="N71" s="48">
        <f t="shared" si="125"/>
        <v>0</v>
      </c>
      <c r="O71" s="48">
        <f t="shared" si="126"/>
        <v>20.625</v>
      </c>
      <c r="P71" s="48">
        <f t="shared" si="127"/>
        <v>16.25</v>
      </c>
      <c r="Q71" s="48">
        <f t="shared" si="128"/>
        <v>16.875</v>
      </c>
      <c r="R71" s="48">
        <f t="shared" si="129"/>
        <v>0</v>
      </c>
      <c r="S71" s="48">
        <f t="shared" si="129"/>
        <v>16.25</v>
      </c>
      <c r="U71" s="49">
        <f t="shared" si="130"/>
        <v>0</v>
      </c>
      <c r="V71" s="49">
        <f t="shared" si="122"/>
        <v>0</v>
      </c>
      <c r="W71" s="49">
        <f t="shared" si="122"/>
        <v>0</v>
      </c>
      <c r="X71" s="49">
        <f t="shared" si="122"/>
        <v>20.625</v>
      </c>
      <c r="Y71" s="49">
        <f t="shared" si="122"/>
        <v>16.25</v>
      </c>
      <c r="Z71" s="49">
        <f t="shared" si="122"/>
        <v>16.875</v>
      </c>
      <c r="AA71" s="49">
        <f t="shared" si="122"/>
        <v>0</v>
      </c>
      <c r="AB71" s="49">
        <f t="shared" si="122"/>
        <v>16.25</v>
      </c>
      <c r="AD71" s="49">
        <f t="shared" si="95"/>
        <v>0</v>
      </c>
      <c r="AE71" s="49">
        <f t="shared" si="95"/>
        <v>0</v>
      </c>
      <c r="AF71" s="49">
        <f t="shared" si="95"/>
        <v>0</v>
      </c>
      <c r="AG71" s="49">
        <f t="shared" si="95"/>
        <v>20.625</v>
      </c>
      <c r="AH71" s="49">
        <f t="shared" si="95"/>
        <v>16.25</v>
      </c>
      <c r="AI71" s="49">
        <f t="shared" si="95"/>
        <v>16.875</v>
      </c>
      <c r="AJ71" s="49">
        <f t="shared" si="95"/>
        <v>0</v>
      </c>
      <c r="AK71" s="49">
        <f t="shared" si="95"/>
        <v>16.25</v>
      </c>
      <c r="AM71" s="48">
        <f t="shared" si="96"/>
        <v>0</v>
      </c>
      <c r="AN71" s="48">
        <f t="shared" si="96"/>
        <v>0</v>
      </c>
      <c r="AO71" s="48">
        <f t="shared" si="96"/>
        <v>0</v>
      </c>
      <c r="AP71" s="48">
        <f t="shared" si="96"/>
        <v>20.625</v>
      </c>
      <c r="AQ71" s="48">
        <f t="shared" si="96"/>
        <v>16.25</v>
      </c>
      <c r="AR71" s="48">
        <f t="shared" si="96"/>
        <v>16.875</v>
      </c>
      <c r="AS71" s="48">
        <f t="shared" si="96"/>
        <v>0</v>
      </c>
      <c r="AT71" s="48">
        <f t="shared" si="96"/>
        <v>16.25</v>
      </c>
      <c r="AV71" s="48">
        <f t="shared" si="97"/>
        <v>0</v>
      </c>
      <c r="AW71" s="48">
        <f t="shared" si="97"/>
        <v>0</v>
      </c>
      <c r="AX71" s="48">
        <f t="shared" si="97"/>
        <v>0</v>
      </c>
      <c r="AY71" s="48">
        <f t="shared" si="97"/>
        <v>20.625</v>
      </c>
      <c r="AZ71" s="48">
        <f t="shared" si="97"/>
        <v>16.25</v>
      </c>
      <c r="BA71" s="48">
        <f t="shared" si="97"/>
        <v>16.875</v>
      </c>
      <c r="BB71" s="48">
        <f t="shared" si="97"/>
        <v>0</v>
      </c>
      <c r="BC71" s="48">
        <f t="shared" si="97"/>
        <v>16.25</v>
      </c>
      <c r="BE71" s="48">
        <f t="shared" si="98"/>
        <v>0</v>
      </c>
      <c r="BF71" s="48">
        <f t="shared" si="98"/>
        <v>0</v>
      </c>
      <c r="BG71" s="48">
        <f t="shared" si="98"/>
        <v>0</v>
      </c>
      <c r="BH71" s="48">
        <f t="shared" si="98"/>
        <v>20.625</v>
      </c>
      <c r="BI71" s="48">
        <f t="shared" si="98"/>
        <v>16.25</v>
      </c>
      <c r="BJ71" s="48">
        <f t="shared" si="98"/>
        <v>16.875</v>
      </c>
      <c r="BK71" s="48">
        <f t="shared" si="98"/>
        <v>0</v>
      </c>
      <c r="BL71" s="48">
        <f t="shared" si="98"/>
        <v>16.25</v>
      </c>
      <c r="BN71" s="48">
        <f t="shared" si="99"/>
        <v>0</v>
      </c>
      <c r="BO71" s="48">
        <f t="shared" si="99"/>
        <v>0</v>
      </c>
      <c r="BP71" s="48">
        <f t="shared" si="99"/>
        <v>0</v>
      </c>
      <c r="BQ71" s="48">
        <f t="shared" si="99"/>
        <v>20.625</v>
      </c>
      <c r="BR71" s="48">
        <f t="shared" si="99"/>
        <v>16.25</v>
      </c>
      <c r="BS71" s="48">
        <f t="shared" si="99"/>
        <v>16.875</v>
      </c>
      <c r="BT71" s="48">
        <f t="shared" si="99"/>
        <v>0</v>
      </c>
      <c r="BU71" s="48">
        <f t="shared" si="99"/>
        <v>16.25</v>
      </c>
      <c r="BW71" s="48">
        <f t="shared" si="100"/>
        <v>0</v>
      </c>
      <c r="BX71" s="48">
        <f t="shared" si="101"/>
        <v>0</v>
      </c>
      <c r="BY71" s="48">
        <f t="shared" si="102"/>
        <v>0</v>
      </c>
      <c r="BZ71" s="48">
        <f t="shared" si="103"/>
        <v>20.625</v>
      </c>
      <c r="CA71" s="48">
        <f t="shared" si="104"/>
        <v>16.25</v>
      </c>
      <c r="CB71" s="48">
        <f t="shared" si="105"/>
        <v>16.875</v>
      </c>
      <c r="CC71" s="48">
        <f t="shared" si="106"/>
        <v>0</v>
      </c>
      <c r="CD71" s="48">
        <f t="shared" si="107"/>
        <v>16.25</v>
      </c>
      <c r="CF71" s="48">
        <f t="shared" si="108"/>
        <v>0</v>
      </c>
      <c r="CG71" s="48">
        <f t="shared" si="109"/>
        <v>0</v>
      </c>
      <c r="CH71" s="48">
        <f t="shared" si="110"/>
        <v>0</v>
      </c>
      <c r="CI71" s="48">
        <f t="shared" si="111"/>
        <v>20.625</v>
      </c>
      <c r="CJ71" s="48">
        <f t="shared" si="112"/>
        <v>16.25</v>
      </c>
      <c r="CK71" s="48">
        <f t="shared" si="113"/>
        <v>16.875</v>
      </c>
      <c r="CL71" s="48">
        <f t="shared" si="114"/>
        <v>0</v>
      </c>
      <c r="CM71" s="48">
        <f t="shared" si="115"/>
        <v>16.25</v>
      </c>
    </row>
    <row r="72" spans="1:91">
      <c r="A72" s="1" t="s">
        <v>9</v>
      </c>
      <c r="C72" s="116">
        <v>0</v>
      </c>
      <c r="D72" s="115">
        <v>0</v>
      </c>
      <c r="E72" s="115">
        <v>0</v>
      </c>
      <c r="F72" s="115">
        <f>36/1.6</f>
        <v>22.5</v>
      </c>
      <c r="G72" s="115">
        <f>33/1.6</f>
        <v>20.625</v>
      </c>
      <c r="H72" s="115">
        <f>34/1.6</f>
        <v>21.25</v>
      </c>
      <c r="I72" s="115">
        <v>0</v>
      </c>
      <c r="J72" s="116">
        <f>33/1.6</f>
        <v>20.625</v>
      </c>
      <c r="K72" s="45"/>
      <c r="L72" s="48">
        <f t="shared" si="123"/>
        <v>0</v>
      </c>
      <c r="M72" s="48">
        <f t="shared" si="124"/>
        <v>0</v>
      </c>
      <c r="N72" s="48">
        <f t="shared" si="125"/>
        <v>0</v>
      </c>
      <c r="O72" s="48">
        <f t="shared" si="126"/>
        <v>22.5</v>
      </c>
      <c r="P72" s="48">
        <f t="shared" si="127"/>
        <v>20.625</v>
      </c>
      <c r="Q72" s="48">
        <f t="shared" si="128"/>
        <v>21.25</v>
      </c>
      <c r="R72" s="48">
        <f t="shared" si="129"/>
        <v>0</v>
      </c>
      <c r="S72" s="48">
        <f t="shared" si="129"/>
        <v>20.625</v>
      </c>
      <c r="U72" s="49">
        <f t="shared" si="130"/>
        <v>0</v>
      </c>
      <c r="V72" s="49">
        <f t="shared" si="122"/>
        <v>0</v>
      </c>
      <c r="W72" s="49">
        <f t="shared" si="122"/>
        <v>0</v>
      </c>
      <c r="X72" s="49">
        <f t="shared" si="122"/>
        <v>22.5</v>
      </c>
      <c r="Y72" s="49">
        <f t="shared" si="122"/>
        <v>20.625</v>
      </c>
      <c r="Z72" s="49">
        <f t="shared" si="122"/>
        <v>21.25</v>
      </c>
      <c r="AA72" s="49">
        <f t="shared" si="122"/>
        <v>0</v>
      </c>
      <c r="AB72" s="49">
        <f t="shared" si="122"/>
        <v>20.625</v>
      </c>
      <c r="AD72" s="49">
        <f t="shared" si="95"/>
        <v>0</v>
      </c>
      <c r="AE72" s="49">
        <f t="shared" si="95"/>
        <v>0</v>
      </c>
      <c r="AF72" s="49">
        <f t="shared" si="95"/>
        <v>0</v>
      </c>
      <c r="AG72" s="49">
        <f t="shared" si="95"/>
        <v>22.5</v>
      </c>
      <c r="AH72" s="49">
        <f t="shared" si="95"/>
        <v>20.625</v>
      </c>
      <c r="AI72" s="49">
        <f t="shared" si="95"/>
        <v>21.25</v>
      </c>
      <c r="AJ72" s="49">
        <f t="shared" si="95"/>
        <v>0</v>
      </c>
      <c r="AK72" s="49">
        <f t="shared" si="95"/>
        <v>20.625</v>
      </c>
      <c r="AM72" s="48">
        <f t="shared" si="96"/>
        <v>0</v>
      </c>
      <c r="AN72" s="48">
        <f t="shared" si="96"/>
        <v>0</v>
      </c>
      <c r="AO72" s="48">
        <f t="shared" si="96"/>
        <v>0</v>
      </c>
      <c r="AP72" s="48">
        <f t="shared" si="96"/>
        <v>22.5</v>
      </c>
      <c r="AQ72" s="48">
        <f t="shared" si="96"/>
        <v>20.625</v>
      </c>
      <c r="AR72" s="48">
        <f t="shared" si="96"/>
        <v>21.25</v>
      </c>
      <c r="AS72" s="48">
        <f t="shared" si="96"/>
        <v>0</v>
      </c>
      <c r="AT72" s="48">
        <f t="shared" si="96"/>
        <v>20.625</v>
      </c>
      <c r="AV72" s="48">
        <f t="shared" si="97"/>
        <v>0</v>
      </c>
      <c r="AW72" s="48">
        <f t="shared" si="97"/>
        <v>0</v>
      </c>
      <c r="AX72" s="48">
        <f t="shared" si="97"/>
        <v>0</v>
      </c>
      <c r="AY72" s="48">
        <f t="shared" si="97"/>
        <v>22.5</v>
      </c>
      <c r="AZ72" s="48">
        <f t="shared" si="97"/>
        <v>20.625</v>
      </c>
      <c r="BA72" s="48">
        <f t="shared" si="97"/>
        <v>21.25</v>
      </c>
      <c r="BB72" s="48">
        <f t="shared" si="97"/>
        <v>0</v>
      </c>
      <c r="BC72" s="48">
        <f t="shared" si="97"/>
        <v>20.625</v>
      </c>
      <c r="BE72" s="48">
        <f t="shared" si="98"/>
        <v>0</v>
      </c>
      <c r="BF72" s="48">
        <f t="shared" si="98"/>
        <v>0</v>
      </c>
      <c r="BG72" s="48">
        <f t="shared" si="98"/>
        <v>0</v>
      </c>
      <c r="BH72" s="48">
        <f t="shared" si="98"/>
        <v>22.5</v>
      </c>
      <c r="BI72" s="48">
        <f t="shared" si="98"/>
        <v>20.625</v>
      </c>
      <c r="BJ72" s="48">
        <f t="shared" si="98"/>
        <v>21.25</v>
      </c>
      <c r="BK72" s="48">
        <f t="shared" si="98"/>
        <v>0</v>
      </c>
      <c r="BL72" s="48">
        <f t="shared" si="98"/>
        <v>20.625</v>
      </c>
      <c r="BN72" s="48">
        <f t="shared" si="99"/>
        <v>0</v>
      </c>
      <c r="BO72" s="48">
        <f t="shared" si="99"/>
        <v>0</v>
      </c>
      <c r="BP72" s="48">
        <f t="shared" si="99"/>
        <v>0</v>
      </c>
      <c r="BQ72" s="48">
        <f t="shared" si="99"/>
        <v>22.5</v>
      </c>
      <c r="BR72" s="48">
        <f t="shared" si="99"/>
        <v>20.625</v>
      </c>
      <c r="BS72" s="48">
        <f t="shared" si="99"/>
        <v>21.25</v>
      </c>
      <c r="BT72" s="48">
        <f t="shared" si="99"/>
        <v>0</v>
      </c>
      <c r="BU72" s="48">
        <f t="shared" si="99"/>
        <v>20.625</v>
      </c>
      <c r="BW72" s="48">
        <f t="shared" si="100"/>
        <v>0</v>
      </c>
      <c r="BX72" s="48">
        <f t="shared" si="101"/>
        <v>0</v>
      </c>
      <c r="BY72" s="48">
        <f t="shared" si="102"/>
        <v>0</v>
      </c>
      <c r="BZ72" s="48">
        <f t="shared" si="103"/>
        <v>22.5</v>
      </c>
      <c r="CA72" s="48">
        <f t="shared" si="104"/>
        <v>20.625</v>
      </c>
      <c r="CB72" s="48">
        <f t="shared" si="105"/>
        <v>21.25</v>
      </c>
      <c r="CC72" s="48">
        <f t="shared" si="106"/>
        <v>0</v>
      </c>
      <c r="CD72" s="48">
        <f t="shared" si="107"/>
        <v>20.625</v>
      </c>
      <c r="CF72" s="48">
        <f t="shared" si="108"/>
        <v>0</v>
      </c>
      <c r="CG72" s="48">
        <f t="shared" si="109"/>
        <v>0</v>
      </c>
      <c r="CH72" s="48">
        <f t="shared" si="110"/>
        <v>0</v>
      </c>
      <c r="CI72" s="48">
        <f t="shared" si="111"/>
        <v>22.5</v>
      </c>
      <c r="CJ72" s="48">
        <f t="shared" si="112"/>
        <v>20.625</v>
      </c>
      <c r="CK72" s="48">
        <f t="shared" si="113"/>
        <v>21.25</v>
      </c>
      <c r="CL72" s="48">
        <f t="shared" si="114"/>
        <v>0</v>
      </c>
      <c r="CM72" s="48">
        <f t="shared" si="115"/>
        <v>20.625</v>
      </c>
    </row>
    <row r="73" spans="1:91">
      <c r="A73" s="1" t="s">
        <v>10</v>
      </c>
      <c r="C73" s="117">
        <v>1</v>
      </c>
      <c r="D73" s="117">
        <v>1</v>
      </c>
      <c r="E73" s="117">
        <v>1</v>
      </c>
      <c r="F73" s="117">
        <v>0.25</v>
      </c>
      <c r="G73" s="117">
        <v>0</v>
      </c>
      <c r="H73" s="117">
        <v>0</v>
      </c>
      <c r="I73" s="117">
        <v>1</v>
      </c>
      <c r="J73" s="117">
        <v>0.5</v>
      </c>
      <c r="K73" s="38"/>
      <c r="L73" s="30">
        <f>C73</f>
        <v>1</v>
      </c>
      <c r="M73" s="30">
        <f t="shared" si="124"/>
        <v>1</v>
      </c>
      <c r="N73" s="30">
        <f t="shared" si="125"/>
        <v>1</v>
      </c>
      <c r="O73" s="30">
        <f t="shared" si="126"/>
        <v>0.25</v>
      </c>
      <c r="P73" s="30">
        <f t="shared" si="127"/>
        <v>0</v>
      </c>
      <c r="Q73" s="30">
        <f t="shared" si="128"/>
        <v>0</v>
      </c>
      <c r="R73" s="30">
        <f t="shared" si="129"/>
        <v>1</v>
      </c>
      <c r="S73" s="30">
        <f t="shared" si="129"/>
        <v>0.5</v>
      </c>
      <c r="U73" s="30">
        <f>C73</f>
        <v>1</v>
      </c>
      <c r="V73" s="30">
        <f t="shared" si="122"/>
        <v>1</v>
      </c>
      <c r="W73" s="30">
        <f t="shared" si="122"/>
        <v>1</v>
      </c>
      <c r="X73" s="30">
        <f t="shared" si="122"/>
        <v>0.25</v>
      </c>
      <c r="Y73" s="30">
        <f t="shared" si="122"/>
        <v>0</v>
      </c>
      <c r="Z73" s="30">
        <f t="shared" si="122"/>
        <v>0</v>
      </c>
      <c r="AA73" s="30">
        <f t="shared" si="122"/>
        <v>1</v>
      </c>
      <c r="AB73" s="30">
        <f t="shared" si="122"/>
        <v>0.5</v>
      </c>
      <c r="AD73" s="46">
        <f t="shared" si="95"/>
        <v>1</v>
      </c>
      <c r="AE73" s="46">
        <f t="shared" si="95"/>
        <v>1</v>
      </c>
      <c r="AF73" s="46">
        <f t="shared" si="95"/>
        <v>1</v>
      </c>
      <c r="AG73" s="46">
        <f t="shared" si="95"/>
        <v>0.25</v>
      </c>
      <c r="AH73" s="46">
        <f t="shared" si="95"/>
        <v>0</v>
      </c>
      <c r="AI73" s="46">
        <f t="shared" si="95"/>
        <v>0</v>
      </c>
      <c r="AJ73" s="46">
        <f t="shared" si="95"/>
        <v>1</v>
      </c>
      <c r="AK73" s="46">
        <f t="shared" si="95"/>
        <v>0.5</v>
      </c>
      <c r="AM73" s="30">
        <f t="shared" si="96"/>
        <v>1</v>
      </c>
      <c r="AN73" s="30">
        <f t="shared" si="96"/>
        <v>1</v>
      </c>
      <c r="AO73" s="30">
        <f t="shared" si="96"/>
        <v>1</v>
      </c>
      <c r="AP73" s="30">
        <f t="shared" si="96"/>
        <v>0.25</v>
      </c>
      <c r="AQ73" s="30">
        <f t="shared" si="96"/>
        <v>0</v>
      </c>
      <c r="AR73" s="30">
        <f t="shared" si="96"/>
        <v>0</v>
      </c>
      <c r="AS73" s="30">
        <f t="shared" si="96"/>
        <v>1</v>
      </c>
      <c r="AT73" s="30">
        <f t="shared" si="96"/>
        <v>0.5</v>
      </c>
      <c r="AV73" s="30">
        <f t="shared" si="97"/>
        <v>1</v>
      </c>
      <c r="AW73" s="30">
        <f t="shared" si="97"/>
        <v>1</v>
      </c>
      <c r="AX73" s="30">
        <f t="shared" si="97"/>
        <v>1</v>
      </c>
      <c r="AY73" s="30">
        <f t="shared" si="97"/>
        <v>0.25</v>
      </c>
      <c r="AZ73" s="30">
        <f t="shared" si="97"/>
        <v>0</v>
      </c>
      <c r="BA73" s="30">
        <f t="shared" si="97"/>
        <v>0</v>
      </c>
      <c r="BB73" s="30">
        <f t="shared" si="97"/>
        <v>1</v>
      </c>
      <c r="BC73" s="30">
        <f t="shared" si="97"/>
        <v>0.5</v>
      </c>
      <c r="BE73" s="30">
        <f t="shared" si="98"/>
        <v>1</v>
      </c>
      <c r="BF73" s="30">
        <f t="shared" si="98"/>
        <v>1</v>
      </c>
      <c r="BG73" s="30">
        <f t="shared" si="98"/>
        <v>1</v>
      </c>
      <c r="BH73" s="30">
        <f t="shared" si="98"/>
        <v>0.25</v>
      </c>
      <c r="BI73" s="30">
        <f t="shared" si="98"/>
        <v>0</v>
      </c>
      <c r="BJ73" s="30">
        <f t="shared" si="98"/>
        <v>0</v>
      </c>
      <c r="BK73" s="30">
        <f t="shared" si="98"/>
        <v>1</v>
      </c>
      <c r="BL73" s="30">
        <f t="shared" si="98"/>
        <v>0.5</v>
      </c>
      <c r="BN73" s="30">
        <f t="shared" si="99"/>
        <v>1</v>
      </c>
      <c r="BO73" s="30">
        <f t="shared" si="99"/>
        <v>1</v>
      </c>
      <c r="BP73" s="30">
        <f t="shared" si="99"/>
        <v>1</v>
      </c>
      <c r="BQ73" s="30">
        <f t="shared" si="99"/>
        <v>0.25</v>
      </c>
      <c r="BR73" s="30">
        <f t="shared" si="99"/>
        <v>0</v>
      </c>
      <c r="BS73" s="30">
        <f t="shared" si="99"/>
        <v>0</v>
      </c>
      <c r="BT73" s="30">
        <f t="shared" si="99"/>
        <v>1</v>
      </c>
      <c r="BU73" s="30">
        <f t="shared" si="99"/>
        <v>0.5</v>
      </c>
      <c r="BV73" s="39"/>
      <c r="BW73" s="30">
        <f t="shared" si="100"/>
        <v>1</v>
      </c>
      <c r="BX73" s="30">
        <f t="shared" si="101"/>
        <v>1</v>
      </c>
      <c r="BY73" s="30">
        <f t="shared" si="102"/>
        <v>1</v>
      </c>
      <c r="BZ73" s="30">
        <f t="shared" si="103"/>
        <v>0.25</v>
      </c>
      <c r="CA73" s="30">
        <f t="shared" si="104"/>
        <v>0</v>
      </c>
      <c r="CB73" s="30">
        <f t="shared" si="105"/>
        <v>0</v>
      </c>
      <c r="CC73" s="30">
        <f t="shared" si="106"/>
        <v>1</v>
      </c>
      <c r="CD73" s="30">
        <f t="shared" si="107"/>
        <v>0.5</v>
      </c>
      <c r="CE73" s="39"/>
      <c r="CF73" s="30">
        <f t="shared" si="108"/>
        <v>1</v>
      </c>
      <c r="CG73" s="30">
        <f t="shared" si="109"/>
        <v>1</v>
      </c>
      <c r="CH73" s="30">
        <f t="shared" si="110"/>
        <v>1</v>
      </c>
      <c r="CI73" s="30">
        <f t="shared" si="111"/>
        <v>0.25</v>
      </c>
      <c r="CJ73" s="30">
        <f t="shared" si="112"/>
        <v>0</v>
      </c>
      <c r="CK73" s="30">
        <f t="shared" si="113"/>
        <v>0</v>
      </c>
      <c r="CL73" s="30">
        <f t="shared" si="114"/>
        <v>1</v>
      </c>
      <c r="CM73" s="30">
        <f t="shared" si="115"/>
        <v>0.5</v>
      </c>
    </row>
    <row r="74" spans="1:91" s="50" customFormat="1">
      <c r="A74" s="50" t="s">
        <v>24</v>
      </c>
      <c r="K74" s="45"/>
      <c r="L74" s="50">
        <f>L66*(L69/100*L67+L70/100*L68)*L73</f>
        <v>1116</v>
      </c>
      <c r="M74" s="50">
        <f t="shared" ref="M74:R74" si="131">M66*(M69/100*M67+M70/100*M68)*M73</f>
        <v>1248</v>
      </c>
      <c r="N74" s="50">
        <f t="shared" si="131"/>
        <v>1548.0000000000002</v>
      </c>
      <c r="O74" s="50">
        <f t="shared" si="131"/>
        <v>239.24999999999997</v>
      </c>
      <c r="P74" s="50">
        <f t="shared" si="131"/>
        <v>0</v>
      </c>
      <c r="Q74" s="50">
        <f t="shared" si="131"/>
        <v>0</v>
      </c>
      <c r="R74" s="50">
        <f t="shared" si="131"/>
        <v>708.00000000000011</v>
      </c>
      <c r="S74" s="50">
        <f t="shared" ref="S74" si="132">S66*(S69/100*S67+S70/100*S68)*S73</f>
        <v>351</v>
      </c>
      <c r="U74" s="50">
        <f>U66*(U69/100*U67+U70/100*U68)*U73</f>
        <v>1116</v>
      </c>
      <c r="V74" s="50">
        <f t="shared" ref="V74" si="133">V66*(V69/100*V67+V70/100*V68)*V73</f>
        <v>1248</v>
      </c>
      <c r="W74" s="50">
        <f t="shared" ref="W74" si="134">W66*(W69/100*W67+W70/100*W68)*W73</f>
        <v>1548.0000000000002</v>
      </c>
      <c r="X74" s="50">
        <f t="shared" ref="X74" si="135">X66*(X69/100*X67+X70/100*X68)*X73</f>
        <v>239.24999999999997</v>
      </c>
      <c r="Y74" s="50">
        <f t="shared" ref="Y74" si="136">Y66*(Y69/100*Y67+Y70/100*Y68)*Y73</f>
        <v>0</v>
      </c>
      <c r="Z74" s="50">
        <f t="shared" ref="Z74" si="137">Z66*(Z69/100*Z67+Z70/100*Z68)*Z73</f>
        <v>0</v>
      </c>
      <c r="AA74" s="50">
        <f t="shared" ref="AA74:AB74" si="138">AA66*(AA69/100*AA67+AA70/100*AA68)*AA73</f>
        <v>708.00000000000011</v>
      </c>
      <c r="AB74" s="50">
        <f t="shared" si="138"/>
        <v>351</v>
      </c>
      <c r="AD74" s="50">
        <f>AD66*(AD69/100*AD67+AD70/100*AD68)*AD73</f>
        <v>1116</v>
      </c>
      <c r="AE74" s="50">
        <f t="shared" ref="AE74" si="139">AE66*(AE69/100*AE67+AE70/100*AE68)*AE73</f>
        <v>1248</v>
      </c>
      <c r="AF74" s="50">
        <f t="shared" ref="AF74" si="140">AF66*(AF69/100*AF67+AF70/100*AF68)*AF73</f>
        <v>1548.0000000000002</v>
      </c>
      <c r="AG74" s="50">
        <f t="shared" ref="AG74" si="141">AG66*(AG69/100*AG67+AG70/100*AG68)*AG73</f>
        <v>239.24999999999997</v>
      </c>
      <c r="AH74" s="50">
        <f t="shared" ref="AH74" si="142">AH66*(AH69/100*AH67+AH70/100*AH68)*AH73</f>
        <v>0</v>
      </c>
      <c r="AI74" s="50">
        <f t="shared" ref="AI74" si="143">AI66*(AI69/100*AI67+AI70/100*AI68)*AI73</f>
        <v>0</v>
      </c>
      <c r="AJ74" s="50">
        <f t="shared" ref="AJ74:AK74" si="144">AJ66*(AJ69/100*AJ67+AJ70/100*AJ68)*AJ73</f>
        <v>708.00000000000011</v>
      </c>
      <c r="AK74" s="50">
        <f t="shared" si="144"/>
        <v>351</v>
      </c>
      <c r="AM74" s="50">
        <f>AM66*(AM69/100*AM67+AM70/100*AM68)*AM73</f>
        <v>1116</v>
      </c>
      <c r="AN74" s="50">
        <f t="shared" ref="AN74" si="145">AN66*(AN69/100*AN67+AN70/100*AN68)*AN73</f>
        <v>1248</v>
      </c>
      <c r="AO74" s="50">
        <f t="shared" ref="AO74" si="146">AO66*(AO69/100*AO67+AO70/100*AO68)*AO73</f>
        <v>1548.0000000000002</v>
      </c>
      <c r="AP74" s="50">
        <f t="shared" ref="AP74" si="147">AP66*(AP69/100*AP67+AP70/100*AP68)*AP73</f>
        <v>239.24999999999997</v>
      </c>
      <c r="AQ74" s="50">
        <f t="shared" ref="AQ74" si="148">AQ66*(AQ69/100*AQ67+AQ70/100*AQ68)*AQ73</f>
        <v>0</v>
      </c>
      <c r="AR74" s="50">
        <f t="shared" ref="AR74" si="149">AR66*(AR69/100*AR67+AR70/100*AR68)*AR73</f>
        <v>0</v>
      </c>
      <c r="AS74" s="50">
        <f t="shared" ref="AS74:AT74" si="150">AS66*(AS69/100*AS67+AS70/100*AS68)*AS73</f>
        <v>708.00000000000011</v>
      </c>
      <c r="AT74" s="50">
        <f t="shared" si="150"/>
        <v>351</v>
      </c>
      <c r="AV74" s="50">
        <f>AV66*(AV69/100*AV67+AV70/100*AV68)*AV73</f>
        <v>1116</v>
      </c>
      <c r="AW74" s="50">
        <f t="shared" ref="AW74" si="151">AW66*(AW69/100*AW67+AW70/100*AW68)*AW73</f>
        <v>1248</v>
      </c>
      <c r="AX74" s="50">
        <f t="shared" ref="AX74" si="152">AX66*(AX69/100*AX67+AX70/100*AX68)*AX73</f>
        <v>1548.0000000000002</v>
      </c>
      <c r="AY74" s="50">
        <f t="shared" ref="AY74" si="153">AY66*(AY69/100*AY67+AY70/100*AY68)*AY73</f>
        <v>239.24999999999997</v>
      </c>
      <c r="AZ74" s="50">
        <f t="shared" ref="AZ74" si="154">AZ66*(AZ69/100*AZ67+AZ70/100*AZ68)*AZ73</f>
        <v>0</v>
      </c>
      <c r="BA74" s="50">
        <f t="shared" ref="BA74" si="155">BA66*(BA69/100*BA67+BA70/100*BA68)*BA73</f>
        <v>0</v>
      </c>
      <c r="BB74" s="50">
        <f t="shared" ref="BB74:BC74" si="156">BB66*(BB69/100*BB67+BB70/100*BB68)*BB73</f>
        <v>708.00000000000011</v>
      </c>
      <c r="BC74" s="50">
        <f t="shared" si="156"/>
        <v>351</v>
      </c>
      <c r="BE74" s="50">
        <f>BE66*(BE69/100*BE67+BE70/100*BE68)*BE73</f>
        <v>1116</v>
      </c>
      <c r="BF74" s="50">
        <f t="shared" ref="BF74" si="157">BF66*(BF69/100*BF67+BF70/100*BF68)*BF73</f>
        <v>1248</v>
      </c>
      <c r="BG74" s="50">
        <f t="shared" ref="BG74" si="158">BG66*(BG69/100*BG67+BG70/100*BG68)*BG73</f>
        <v>1548.0000000000002</v>
      </c>
      <c r="BH74" s="50">
        <f t="shared" ref="BH74" si="159">BH66*(BH69/100*BH67+BH70/100*BH68)*BH73</f>
        <v>239.24999999999997</v>
      </c>
      <c r="BI74" s="50">
        <f t="shared" ref="BI74" si="160">BI66*(BI69/100*BI67+BI70/100*BI68)*BI73</f>
        <v>0</v>
      </c>
      <c r="BJ74" s="50">
        <f t="shared" ref="BJ74" si="161">BJ66*(BJ69/100*BJ67+BJ70/100*BJ68)*BJ73</f>
        <v>0</v>
      </c>
      <c r="BK74" s="50">
        <f t="shared" ref="BK74:BL74" si="162">BK66*(BK69/100*BK67+BK70/100*BK68)*BK73</f>
        <v>708.00000000000011</v>
      </c>
      <c r="BL74" s="50">
        <f t="shared" si="162"/>
        <v>351</v>
      </c>
      <c r="BN74" s="50">
        <f>BN66*(BN69/100*BN67+BN70/100*BN68)*BN73</f>
        <v>1116</v>
      </c>
      <c r="BO74" s="50">
        <f t="shared" ref="BO74" si="163">BO66*(BO69/100*BO67+BO70/100*BO68)*BO73</f>
        <v>1248</v>
      </c>
      <c r="BP74" s="50">
        <f t="shared" ref="BP74" si="164">BP66*(BP69/100*BP67+BP70/100*BP68)*BP73</f>
        <v>1548.0000000000002</v>
      </c>
      <c r="BQ74" s="50">
        <f t="shared" ref="BQ74" si="165">BQ66*(BQ69/100*BQ67+BQ70/100*BQ68)*BQ73</f>
        <v>239.24999999999997</v>
      </c>
      <c r="BR74" s="50">
        <f t="shared" ref="BR74" si="166">BR66*(BR69/100*BR67+BR70/100*BR68)*BR73</f>
        <v>0</v>
      </c>
      <c r="BS74" s="50">
        <f t="shared" ref="BS74" si="167">BS66*(BS69/100*BS67+BS70/100*BS68)*BS73</f>
        <v>0</v>
      </c>
      <c r="BT74" s="50">
        <f t="shared" ref="BT74:BU74" si="168">BT66*(BT69/100*BT67+BT70/100*BT68)*BT73</f>
        <v>708.00000000000011</v>
      </c>
      <c r="BU74" s="50">
        <f t="shared" si="168"/>
        <v>351</v>
      </c>
      <c r="BV74" s="51"/>
      <c r="BW74" s="50">
        <f>BW66*(BW69/100*BW67+BW70/100*BW68)*BW73</f>
        <v>1116</v>
      </c>
      <c r="BX74" s="50">
        <f t="shared" ref="BX74:CD74" si="169">BX66*(BX69/100*BX67+BX70/100*BX68)*BX73</f>
        <v>1248</v>
      </c>
      <c r="BY74" s="50">
        <f t="shared" si="169"/>
        <v>1548.0000000000002</v>
      </c>
      <c r="BZ74" s="50">
        <f t="shared" si="169"/>
        <v>239.24999999999997</v>
      </c>
      <c r="CA74" s="50">
        <f t="shared" si="169"/>
        <v>0</v>
      </c>
      <c r="CB74" s="50">
        <f t="shared" si="169"/>
        <v>0</v>
      </c>
      <c r="CC74" s="50">
        <f t="shared" si="169"/>
        <v>708.00000000000011</v>
      </c>
      <c r="CD74" s="50">
        <f t="shared" si="169"/>
        <v>351</v>
      </c>
      <c r="CE74" s="51"/>
      <c r="CF74" s="50">
        <f>CF66*(CF69/100*CF67+CF70/100*CF68)*CF73</f>
        <v>1116</v>
      </c>
      <c r="CG74" s="50">
        <f t="shared" ref="CG74:CM74" si="170">CG66*(CG69/100*CG67+CG70/100*CG68)*CG73</f>
        <v>1248</v>
      </c>
      <c r="CH74" s="50">
        <f t="shared" si="170"/>
        <v>1548.0000000000002</v>
      </c>
      <c r="CI74" s="50">
        <f t="shared" si="170"/>
        <v>239.24999999999997</v>
      </c>
      <c r="CJ74" s="50">
        <f t="shared" si="170"/>
        <v>0</v>
      </c>
      <c r="CK74" s="50">
        <f t="shared" si="170"/>
        <v>0</v>
      </c>
      <c r="CL74" s="50">
        <f t="shared" si="170"/>
        <v>708.00000000000011</v>
      </c>
      <c r="CM74" s="50">
        <f t="shared" si="170"/>
        <v>351</v>
      </c>
    </row>
    <row r="75" spans="1:91" s="50" customFormat="1">
      <c r="A75" s="50" t="s">
        <v>25</v>
      </c>
      <c r="K75" s="45"/>
      <c r="L75" s="50">
        <f>L66*(L71/100*L67+L72/100*L68)*(1-L73)</f>
        <v>0</v>
      </c>
      <c r="M75" s="50">
        <f t="shared" ref="M75:R75" si="171">M66*(M71/100*M67+M72/100*M68)*(1-M73)</f>
        <v>0</v>
      </c>
      <c r="N75" s="50">
        <f t="shared" si="171"/>
        <v>0</v>
      </c>
      <c r="O75" s="50">
        <f t="shared" si="171"/>
        <v>2404.6875</v>
      </c>
      <c r="P75" s="50">
        <f t="shared" si="171"/>
        <v>2700</v>
      </c>
      <c r="Q75" s="50">
        <f t="shared" si="171"/>
        <v>2793.7500000000005</v>
      </c>
      <c r="R75" s="50">
        <f t="shared" si="171"/>
        <v>0</v>
      </c>
      <c r="S75" s="50">
        <f t="shared" ref="S75" si="172">S66*(S71/100*S67+S72/100*S68)*(1-S73)</f>
        <v>1350</v>
      </c>
      <c r="U75" s="50">
        <f>U66*(U71/100*U67+U72/100*U68)*(1-U73)</f>
        <v>0</v>
      </c>
      <c r="V75" s="50">
        <f t="shared" ref="V75:AA75" si="173">V66*(V71/100*V67+V72/100*V68)*(1-V73)</f>
        <v>0</v>
      </c>
      <c r="W75" s="50">
        <f t="shared" si="173"/>
        <v>0</v>
      </c>
      <c r="X75" s="50">
        <f t="shared" si="173"/>
        <v>2404.6875</v>
      </c>
      <c r="Y75" s="50">
        <f t="shared" si="173"/>
        <v>2700</v>
      </c>
      <c r="Z75" s="50">
        <f t="shared" si="173"/>
        <v>2793.7500000000005</v>
      </c>
      <c r="AA75" s="50">
        <f t="shared" si="173"/>
        <v>0</v>
      </c>
      <c r="AB75" s="50">
        <f t="shared" ref="AB75" si="174">AB66*(AB71/100*AB67+AB72/100*AB68)*(1-AB73)</f>
        <v>1350</v>
      </c>
      <c r="AD75" s="50">
        <f>AD66*(AD71/100*AD67+AD72/100*AD68)*(1-AD73)</f>
        <v>0</v>
      </c>
      <c r="AE75" s="50">
        <f t="shared" ref="AE75:AJ75" si="175">AE66*(AE71/100*AE67+AE72/100*AE68)*(1-AE73)</f>
        <v>0</v>
      </c>
      <c r="AF75" s="50">
        <f t="shared" si="175"/>
        <v>0</v>
      </c>
      <c r="AG75" s="50">
        <f t="shared" si="175"/>
        <v>2404.6875</v>
      </c>
      <c r="AH75" s="50">
        <f t="shared" si="175"/>
        <v>2700</v>
      </c>
      <c r="AI75" s="50">
        <f t="shared" si="175"/>
        <v>2793.7500000000005</v>
      </c>
      <c r="AJ75" s="50">
        <f t="shared" si="175"/>
        <v>0</v>
      </c>
      <c r="AK75" s="50">
        <f t="shared" ref="AK75" si="176">AK66*(AK71/100*AK67+AK72/100*AK68)*(1-AK73)</f>
        <v>1350</v>
      </c>
      <c r="AM75" s="50">
        <f>AM66*(AM71/100*AM67+AM72/100*AM68)*(1-AM73)</f>
        <v>0</v>
      </c>
      <c r="AN75" s="50">
        <f t="shared" ref="AN75:AS75" si="177">AN66*(AN71/100*AN67+AN72/100*AN68)*(1-AN73)</f>
        <v>0</v>
      </c>
      <c r="AO75" s="50">
        <f t="shared" si="177"/>
        <v>0</v>
      </c>
      <c r="AP75" s="50">
        <f t="shared" si="177"/>
        <v>2404.6875</v>
      </c>
      <c r="AQ75" s="50">
        <f t="shared" si="177"/>
        <v>2700</v>
      </c>
      <c r="AR75" s="50">
        <f t="shared" si="177"/>
        <v>2793.7500000000005</v>
      </c>
      <c r="AS75" s="50">
        <f t="shared" si="177"/>
        <v>0</v>
      </c>
      <c r="AT75" s="50">
        <f t="shared" ref="AT75" si="178">AT66*(AT71/100*AT67+AT72/100*AT68)*(1-AT73)</f>
        <v>1350</v>
      </c>
      <c r="AV75" s="50">
        <f>AV66*(AV71/100*AV67+AV72/100*AV68)*(1-AV73)</f>
        <v>0</v>
      </c>
      <c r="AW75" s="50">
        <f t="shared" ref="AW75:BB75" si="179">AW66*(AW71/100*AW67+AW72/100*AW68)*(1-AW73)</f>
        <v>0</v>
      </c>
      <c r="AX75" s="50">
        <f t="shared" si="179"/>
        <v>0</v>
      </c>
      <c r="AY75" s="50">
        <f t="shared" si="179"/>
        <v>2404.6875</v>
      </c>
      <c r="AZ75" s="50">
        <f t="shared" si="179"/>
        <v>2700</v>
      </c>
      <c r="BA75" s="50">
        <f t="shared" si="179"/>
        <v>2793.7500000000005</v>
      </c>
      <c r="BB75" s="50">
        <f t="shared" si="179"/>
        <v>0</v>
      </c>
      <c r="BC75" s="50">
        <f t="shared" ref="BC75" si="180">BC66*(BC71/100*BC67+BC72/100*BC68)*(1-BC73)</f>
        <v>1350</v>
      </c>
      <c r="BE75" s="50">
        <f>BE66*(BE71/100*BE67+BE72/100*BE68)*(1-BE73)</f>
        <v>0</v>
      </c>
      <c r="BF75" s="50">
        <f t="shared" ref="BF75:BK75" si="181">BF66*(BF71/100*BF67+BF72/100*BF68)*(1-BF73)</f>
        <v>0</v>
      </c>
      <c r="BG75" s="50">
        <f t="shared" si="181"/>
        <v>0</v>
      </c>
      <c r="BH75" s="50">
        <f t="shared" si="181"/>
        <v>2404.6875</v>
      </c>
      <c r="BI75" s="50">
        <f t="shared" si="181"/>
        <v>2700</v>
      </c>
      <c r="BJ75" s="50">
        <f t="shared" si="181"/>
        <v>2793.7500000000005</v>
      </c>
      <c r="BK75" s="50">
        <f t="shared" si="181"/>
        <v>0</v>
      </c>
      <c r="BL75" s="50">
        <f t="shared" ref="BL75" si="182">BL66*(BL71/100*BL67+BL72/100*BL68)*(1-BL73)</f>
        <v>1350</v>
      </c>
      <c r="BN75" s="50">
        <f>BN66*(BN71/100*BN67+BN72/100*BN68)*(1-BN73)</f>
        <v>0</v>
      </c>
      <c r="BO75" s="50">
        <f t="shared" ref="BO75:BT75" si="183">BO66*(BO71/100*BO67+BO72/100*BO68)*(1-BO73)</f>
        <v>0</v>
      </c>
      <c r="BP75" s="50">
        <f t="shared" si="183"/>
        <v>0</v>
      </c>
      <c r="BQ75" s="50">
        <f t="shared" si="183"/>
        <v>2404.6875</v>
      </c>
      <c r="BR75" s="50">
        <f t="shared" si="183"/>
        <v>2700</v>
      </c>
      <c r="BS75" s="50">
        <f t="shared" si="183"/>
        <v>2793.7500000000005</v>
      </c>
      <c r="BT75" s="50">
        <f t="shared" si="183"/>
        <v>0</v>
      </c>
      <c r="BU75" s="50">
        <f t="shared" ref="BU75" si="184">BU66*(BU71/100*BU67+BU72/100*BU68)*(1-BU73)</f>
        <v>1350</v>
      </c>
      <c r="BV75" s="51"/>
      <c r="BW75" s="50">
        <f>BW66*(BW71/100*BW67+BW72/100*BW68)*(1-BW73)</f>
        <v>0</v>
      </c>
      <c r="BX75" s="50">
        <f t="shared" ref="BX75:CD75" si="185">BX66*(BX71/100*BX67+BX72/100*BX68)*(1-BX73)</f>
        <v>0</v>
      </c>
      <c r="BY75" s="50">
        <f t="shared" si="185"/>
        <v>0</v>
      </c>
      <c r="BZ75" s="50">
        <f t="shared" si="185"/>
        <v>2404.6875</v>
      </c>
      <c r="CA75" s="50">
        <f t="shared" si="185"/>
        <v>2700</v>
      </c>
      <c r="CB75" s="50">
        <f t="shared" si="185"/>
        <v>2793.7500000000005</v>
      </c>
      <c r="CC75" s="50">
        <f t="shared" si="185"/>
        <v>0</v>
      </c>
      <c r="CD75" s="50">
        <f t="shared" si="185"/>
        <v>1350</v>
      </c>
      <c r="CE75" s="51"/>
      <c r="CF75" s="50">
        <f>CF66*(CF71/100*CF67+CF72/100*CF68)*(1-CF73)</f>
        <v>0</v>
      </c>
      <c r="CG75" s="50">
        <f t="shared" ref="CG75:CM75" si="186">CG66*(CG71/100*CG67+CG72/100*CG68)*(1-CG73)</f>
        <v>0</v>
      </c>
      <c r="CH75" s="50">
        <f t="shared" si="186"/>
        <v>0</v>
      </c>
      <c r="CI75" s="50">
        <f t="shared" si="186"/>
        <v>2404.6875</v>
      </c>
      <c r="CJ75" s="50">
        <f t="shared" si="186"/>
        <v>2700</v>
      </c>
      <c r="CK75" s="50">
        <f t="shared" si="186"/>
        <v>2793.7500000000005</v>
      </c>
      <c r="CL75" s="50">
        <f t="shared" si="186"/>
        <v>0</v>
      </c>
      <c r="CM75" s="50">
        <f t="shared" si="186"/>
        <v>1350</v>
      </c>
    </row>
    <row r="76" spans="1:91">
      <c r="A76" s="1" t="s">
        <v>86</v>
      </c>
      <c r="BW76" s="1"/>
      <c r="BX76" s="1"/>
      <c r="BY76" s="1"/>
      <c r="BZ76" s="1"/>
      <c r="CA76" s="1"/>
      <c r="CB76" s="1"/>
      <c r="CC76" s="1"/>
      <c r="CD76" s="1"/>
      <c r="CF76" s="1"/>
      <c r="CG76" s="1"/>
      <c r="CH76" s="1"/>
      <c r="CI76" s="1"/>
      <c r="CJ76" s="1"/>
    </row>
    <row r="77" spans="1:91" ht="20">
      <c r="A77" s="7" t="s">
        <v>13</v>
      </c>
      <c r="BW77" s="1"/>
      <c r="BX77" s="1"/>
      <c r="BY77" s="1"/>
      <c r="BZ77" s="1"/>
      <c r="CA77" s="1"/>
      <c r="CB77" s="1"/>
      <c r="CC77" s="1"/>
      <c r="CD77" s="1"/>
      <c r="CF77" s="1"/>
      <c r="CG77" s="1"/>
      <c r="CH77" s="1"/>
      <c r="CI77" s="1"/>
      <c r="CJ77" s="1"/>
    </row>
    <row r="78" spans="1:91" s="52" customFormat="1">
      <c r="A78" s="52" t="s">
        <v>38</v>
      </c>
      <c r="K78" s="53"/>
      <c r="L78" s="52">
        <f>C25</f>
        <v>250</v>
      </c>
      <c r="M78" s="52">
        <f t="shared" ref="M78:S78" si="187">D25</f>
        <v>250</v>
      </c>
      <c r="N78" s="52">
        <f t="shared" si="187"/>
        <v>250</v>
      </c>
      <c r="O78" s="52">
        <f t="shared" si="187"/>
        <v>175</v>
      </c>
      <c r="P78" s="52">
        <f t="shared" si="187"/>
        <v>125</v>
      </c>
      <c r="Q78" s="52">
        <f t="shared" si="187"/>
        <v>125</v>
      </c>
      <c r="R78" s="52">
        <f t="shared" si="187"/>
        <v>175</v>
      </c>
      <c r="S78" s="52">
        <f t="shared" si="187"/>
        <v>175</v>
      </c>
      <c r="U78" s="52">
        <f>C25</f>
        <v>250</v>
      </c>
      <c r="V78" s="52">
        <f t="shared" ref="V78:AB78" si="188">D25</f>
        <v>250</v>
      </c>
      <c r="W78" s="52">
        <f t="shared" si="188"/>
        <v>250</v>
      </c>
      <c r="X78" s="52">
        <f t="shared" si="188"/>
        <v>175</v>
      </c>
      <c r="Y78" s="52">
        <f t="shared" si="188"/>
        <v>125</v>
      </c>
      <c r="Z78" s="52">
        <f t="shared" si="188"/>
        <v>125</v>
      </c>
      <c r="AA78" s="52">
        <f t="shared" si="188"/>
        <v>175</v>
      </c>
      <c r="AB78" s="52">
        <f t="shared" si="188"/>
        <v>175</v>
      </c>
      <c r="AD78" s="52">
        <f>C25</f>
        <v>250</v>
      </c>
      <c r="AE78" s="52">
        <f t="shared" ref="AE78:AK78" si="189">D25</f>
        <v>250</v>
      </c>
      <c r="AF78" s="52">
        <f t="shared" si="189"/>
        <v>250</v>
      </c>
      <c r="AG78" s="52">
        <f t="shared" si="189"/>
        <v>175</v>
      </c>
      <c r="AH78" s="52">
        <f t="shared" si="189"/>
        <v>125</v>
      </c>
      <c r="AI78" s="52">
        <f t="shared" si="189"/>
        <v>125</v>
      </c>
      <c r="AJ78" s="52">
        <f t="shared" si="189"/>
        <v>175</v>
      </c>
      <c r="AK78" s="52">
        <f t="shared" si="189"/>
        <v>175</v>
      </c>
      <c r="AM78" s="52">
        <f>C26</f>
        <v>750</v>
      </c>
      <c r="AN78" s="52">
        <f t="shared" ref="AN78:AT78" si="190">D26</f>
        <v>750</v>
      </c>
      <c r="AO78" s="52">
        <f t="shared" si="190"/>
        <v>750</v>
      </c>
      <c r="AP78" s="52">
        <f t="shared" si="190"/>
        <v>525</v>
      </c>
      <c r="AQ78" s="52">
        <f t="shared" si="190"/>
        <v>375</v>
      </c>
      <c r="AR78" s="52">
        <f t="shared" si="190"/>
        <v>375</v>
      </c>
      <c r="AS78" s="52">
        <f t="shared" si="190"/>
        <v>525</v>
      </c>
      <c r="AT78" s="52">
        <f t="shared" si="190"/>
        <v>525</v>
      </c>
      <c r="AV78" s="52">
        <f>C26</f>
        <v>750</v>
      </c>
      <c r="AW78" s="52">
        <f t="shared" ref="AW78:BC78" si="191">D26</f>
        <v>750</v>
      </c>
      <c r="AX78" s="52">
        <f t="shared" si="191"/>
        <v>750</v>
      </c>
      <c r="AY78" s="52">
        <f t="shared" si="191"/>
        <v>525</v>
      </c>
      <c r="AZ78" s="52">
        <f t="shared" si="191"/>
        <v>375</v>
      </c>
      <c r="BA78" s="52">
        <f t="shared" si="191"/>
        <v>375</v>
      </c>
      <c r="BB78" s="52">
        <f t="shared" si="191"/>
        <v>525</v>
      </c>
      <c r="BC78" s="52">
        <f t="shared" si="191"/>
        <v>525</v>
      </c>
      <c r="BE78" s="52">
        <f>C27</f>
        <v>950</v>
      </c>
      <c r="BF78" s="52">
        <f t="shared" ref="BF78:BL78" si="192">D27</f>
        <v>950</v>
      </c>
      <c r="BG78" s="52">
        <f t="shared" si="192"/>
        <v>950</v>
      </c>
      <c r="BH78" s="52">
        <f t="shared" si="192"/>
        <v>665</v>
      </c>
      <c r="BI78" s="52">
        <f t="shared" si="192"/>
        <v>475</v>
      </c>
      <c r="BJ78" s="52">
        <f t="shared" si="192"/>
        <v>475</v>
      </c>
      <c r="BK78" s="52">
        <f t="shared" si="192"/>
        <v>665</v>
      </c>
      <c r="BL78" s="52">
        <f t="shared" si="192"/>
        <v>665</v>
      </c>
      <c r="BN78" s="52">
        <f>C27</f>
        <v>950</v>
      </c>
      <c r="BO78" s="52">
        <f t="shared" ref="BO78:BU78" si="193">D27</f>
        <v>950</v>
      </c>
      <c r="BP78" s="52">
        <f t="shared" si="193"/>
        <v>950</v>
      </c>
      <c r="BQ78" s="52">
        <f t="shared" si="193"/>
        <v>665</v>
      </c>
      <c r="BR78" s="52">
        <f t="shared" si="193"/>
        <v>475</v>
      </c>
      <c r="BS78" s="52">
        <f t="shared" si="193"/>
        <v>475</v>
      </c>
      <c r="BT78" s="52">
        <f t="shared" si="193"/>
        <v>665</v>
      </c>
      <c r="BU78" s="52">
        <f t="shared" si="193"/>
        <v>665</v>
      </c>
      <c r="BV78" s="24"/>
      <c r="BW78" s="52">
        <f>C28</f>
        <v>915</v>
      </c>
      <c r="BX78" s="52">
        <f t="shared" ref="BX78:CD78" si="194">D28</f>
        <v>915</v>
      </c>
      <c r="BY78" s="52">
        <f t="shared" si="194"/>
        <v>915</v>
      </c>
      <c r="BZ78" s="52">
        <f t="shared" si="194"/>
        <v>640.5</v>
      </c>
      <c r="CA78" s="52">
        <f t="shared" si="194"/>
        <v>457.5</v>
      </c>
      <c r="CB78" s="52">
        <f t="shared" si="194"/>
        <v>457.5</v>
      </c>
      <c r="CC78" s="52">
        <f t="shared" si="194"/>
        <v>640.5</v>
      </c>
      <c r="CD78" s="52">
        <f t="shared" si="194"/>
        <v>640.5</v>
      </c>
      <c r="CE78" s="24"/>
      <c r="CF78" s="52">
        <f>C28</f>
        <v>915</v>
      </c>
      <c r="CG78" s="52">
        <f t="shared" ref="CG78:CM78" si="195">D28</f>
        <v>915</v>
      </c>
      <c r="CH78" s="52">
        <f t="shared" si="195"/>
        <v>915</v>
      </c>
      <c r="CI78" s="52">
        <f t="shared" si="195"/>
        <v>640.5</v>
      </c>
      <c r="CJ78" s="52">
        <f t="shared" si="195"/>
        <v>457.5</v>
      </c>
      <c r="CK78" s="52">
        <f t="shared" si="195"/>
        <v>457.5</v>
      </c>
      <c r="CL78" s="52">
        <f t="shared" si="195"/>
        <v>640.5</v>
      </c>
      <c r="CM78" s="52">
        <f t="shared" si="195"/>
        <v>640.5</v>
      </c>
    </row>
    <row r="79" spans="1:91">
      <c r="BW79" s="1"/>
      <c r="BX79" s="1"/>
      <c r="BY79" s="1"/>
      <c r="BZ79" s="1"/>
      <c r="CA79" s="1"/>
      <c r="CB79" s="1"/>
      <c r="CC79" s="1"/>
      <c r="CD79" s="1"/>
      <c r="CF79" s="1"/>
      <c r="CG79" s="1"/>
      <c r="CH79" s="1"/>
      <c r="CI79" s="1"/>
      <c r="CJ79" s="1"/>
    </row>
    <row r="80" spans="1:91" ht="20">
      <c r="A80" s="7" t="s">
        <v>46</v>
      </c>
      <c r="BW80" s="1"/>
      <c r="BX80" s="1"/>
      <c r="BY80" s="1"/>
      <c r="BZ80" s="1"/>
      <c r="CA80" s="1"/>
      <c r="CB80" s="1"/>
      <c r="CC80" s="1"/>
      <c r="CD80" s="1"/>
      <c r="CF80" s="1"/>
      <c r="CG80" s="1"/>
      <c r="CH80" s="1"/>
      <c r="CI80" s="1"/>
      <c r="CJ80" s="1"/>
    </row>
    <row r="81" spans="1:91" s="52" customFormat="1">
      <c r="A81" s="40" t="s">
        <v>44</v>
      </c>
      <c r="B81" s="40"/>
      <c r="K81" s="53"/>
      <c r="L81" s="52">
        <f>(L74)*$C38*(1+$C40)^(L49-1)</f>
        <v>1473.1200000000001</v>
      </c>
      <c r="M81" s="52">
        <f>(M74)*$D38*(1+$D40)^(M49-1)</f>
        <v>1647.3600000000001</v>
      </c>
      <c r="N81" s="52">
        <f>(N74)*$E38*(1+$E40)^(N49-1)</f>
        <v>2043.3600000000004</v>
      </c>
      <c r="O81" s="52">
        <f>(O74)*$F38*(1+$F40)^(O49-1)</f>
        <v>315.81</v>
      </c>
      <c r="P81" s="52">
        <f>(P74)*$G38*(1+$G40)^(P49-1)</f>
        <v>0</v>
      </c>
      <c r="Q81" s="52">
        <f>(Q74)*$H38*(1+$H40)^(Q49-1)</f>
        <v>0</v>
      </c>
      <c r="R81" s="52">
        <f>(R74)*$I38*(1+$I40)^(R49-1)</f>
        <v>934.56000000000017</v>
      </c>
      <c r="S81" s="52">
        <f>(S74)*$I38*(1+$I40)^(S49-1)</f>
        <v>463.32000000000005</v>
      </c>
      <c r="U81" s="52">
        <f>(U74)*$C38*(1+$C40)^(U49-1)</f>
        <v>1502.5824000000002</v>
      </c>
      <c r="V81" s="52">
        <f>(V74)*$D38*(1+$D40)^(V49-1)</f>
        <v>1680.3072000000002</v>
      </c>
      <c r="W81" s="52">
        <f>(W74)*$E38*(1+$E40)^(W49-1)</f>
        <v>2084.2272000000003</v>
      </c>
      <c r="X81" s="52">
        <f>(X74)*$F38*(1+$F40)^(X49-1)</f>
        <v>322.12619999999998</v>
      </c>
      <c r="Y81" s="52">
        <f>(Y74)*$G38*(1+$G40)^(Y49-1)</f>
        <v>0</v>
      </c>
      <c r="Z81" s="52">
        <f>(Z74)*$H38*(1+$H40)^(Z49-1)</f>
        <v>0</v>
      </c>
      <c r="AA81" s="52">
        <f>(AA74)*$I38*(1+$I40)^(AA49-1)</f>
        <v>953.25120000000015</v>
      </c>
      <c r="AB81" s="52">
        <f>(AB74)*$I38*(1+$I40)^(AB49-1)</f>
        <v>472.58640000000008</v>
      </c>
      <c r="AD81" s="52">
        <f>(AD74)*$C38*(1+$C40)^(AD49-1)</f>
        <v>1532.6340480000001</v>
      </c>
      <c r="AE81" s="52">
        <f>(AE74)*$D38*(1+$D40)^(AE49-1)</f>
        <v>1713.9133440000001</v>
      </c>
      <c r="AF81" s="52">
        <f>(AF74)*$E38*(1+$E40)^(AF49-1)</f>
        <v>2125.9117440000005</v>
      </c>
      <c r="AG81" s="52">
        <f>(AG74)*$F38*(1+$F40)^(AG49-1)</f>
        <v>328.56872399999997</v>
      </c>
      <c r="AH81" s="52">
        <f>(AH74)*$G38*(1+$G40)^(AH49-1)</f>
        <v>0</v>
      </c>
      <c r="AI81" s="52">
        <f>(AI74)*$H38*(1+$H40)^(AI49-1)</f>
        <v>0</v>
      </c>
      <c r="AJ81" s="52">
        <f>(AJ74)*$I38*(1+$I40)^(AJ49-1)</f>
        <v>972.31622400000015</v>
      </c>
      <c r="AK81" s="52">
        <f>(AK74)*$I38*(1+$I40)^(AK49-1)</f>
        <v>482.03812800000003</v>
      </c>
      <c r="AM81" s="52">
        <f>(AM74)*$C38*(1+$C40)^(AM49-1)</f>
        <v>1563.2867289600001</v>
      </c>
      <c r="AN81" s="52">
        <f>(AN74)*$D38*(1+$D40)^(AN49-1)</f>
        <v>1748.1916108800001</v>
      </c>
      <c r="AO81" s="52">
        <f>(AO74)*$E38*(1+$E40)^(AO49-1)</f>
        <v>2168.4299788800004</v>
      </c>
      <c r="AP81" s="52">
        <f>(AP74)*$F38*(1+$F40)^(AP49-1)</f>
        <v>335.14009848000001</v>
      </c>
      <c r="AQ81" s="52">
        <f>(AQ74)*$G38*(1+$G40)^(AQ49-1)</f>
        <v>0</v>
      </c>
      <c r="AR81" s="52">
        <f>(AR74)*$H38*(1+$H40)^(AR49-1)</f>
        <v>0</v>
      </c>
      <c r="AS81" s="52">
        <f>(AS74)*$I38*(1+$I40)^(AS49-1)</f>
        <v>991.76254848000008</v>
      </c>
      <c r="AT81" s="52">
        <f>(AT74)*$I38*(1+$I40)^(AT49-1)</f>
        <v>491.67889056000001</v>
      </c>
      <c r="AV81" s="52">
        <f>(AV74)*$C38*(1+$C40)^(AV49-1)</f>
        <v>1594.5524635392001</v>
      </c>
      <c r="AW81" s="52">
        <f>(AW74)*$D38*(1+$D40)^(AW49-1)</f>
        <v>1783.1554430976</v>
      </c>
      <c r="AX81" s="52">
        <f>(AX74)*$E38*(1+$E40)^(AX49-1)</f>
        <v>2211.7985784576003</v>
      </c>
      <c r="AY81" s="52">
        <f>(AY74)*$F38*(1+$F40)^(AY49-1)</f>
        <v>341.84290044959999</v>
      </c>
      <c r="AZ81" s="52">
        <f>(AZ74)*$G38*(1+$G40)^(AZ49-1)</f>
        <v>0</v>
      </c>
      <c r="BA81" s="52">
        <f>(BA74)*$H38*(1+$H40)^(BA49-1)</f>
        <v>0</v>
      </c>
      <c r="BB81" s="52">
        <f>(BB74)*$I38*(1+$I40)^(BB49-1)</f>
        <v>1011.5977994496002</v>
      </c>
      <c r="BC81" s="52">
        <f>(BC74)*$I38*(1+$I40)^(BC49-1)</f>
        <v>501.51246837120004</v>
      </c>
      <c r="BE81" s="52">
        <f>(BE74)*$C38*(1+$C40)^(BE49-1)</f>
        <v>1626.4435128099842</v>
      </c>
      <c r="BF81" s="52">
        <f>(BF74)*$D38*(1+$D40)^(BF49-1)</f>
        <v>1818.8185519595522</v>
      </c>
      <c r="BG81" s="52">
        <f>(BG74)*$E38*(1+$E40)^(BG49-1)</f>
        <v>2256.0345500267526</v>
      </c>
      <c r="BH81" s="52">
        <f>(BH74)*$F38*(1+$F40)^(BH49-1)</f>
        <v>348.679758458592</v>
      </c>
      <c r="BI81" s="52">
        <f>(BI74)*$G38*(1+$G40)^(BI49-1)</f>
        <v>0</v>
      </c>
      <c r="BJ81" s="52">
        <f>(BJ74)*$H38*(1+$H40)^(BJ49-1)</f>
        <v>0</v>
      </c>
      <c r="BK81" s="52">
        <f>(BK74)*$I38*(1+$I40)^(BK49-1)</f>
        <v>1031.8297554385922</v>
      </c>
      <c r="BL81" s="52">
        <f>(BL74)*$I38*(1+$I40)^(BL49-1)</f>
        <v>511.54271773862405</v>
      </c>
      <c r="BN81" s="52">
        <f>(BN74)*$C38*(1+$C40)^(BN49-1)</f>
        <v>1658.972383066184</v>
      </c>
      <c r="BO81" s="52">
        <f>(BO74)*$D38*(1+$D40)^(BO49-1)</f>
        <v>1855.1949229987433</v>
      </c>
      <c r="BP81" s="52">
        <f>(BP74)*$E38*(1+$E40)^(BP49-1)</f>
        <v>2301.1552410272875</v>
      </c>
      <c r="BQ81" s="52">
        <f>(BQ74)*$F38*(1+$F40)^(BQ49-1)</f>
        <v>355.65335362776386</v>
      </c>
      <c r="BR81" s="52">
        <f>(BR74)*$G38*(1+$G40)^(BR49-1)</f>
        <v>0</v>
      </c>
      <c r="BS81" s="52">
        <f>(BS74)*$H38*(1+$H40)^(BS49-1)</f>
        <v>0</v>
      </c>
      <c r="BT81" s="52">
        <f>(BT74)*$I38*(1+$I40)^(BT49-1)</f>
        <v>1052.4663505473641</v>
      </c>
      <c r="BU81" s="52">
        <f>(BU74)*$I38*(1+$I40)^(BU49-1)</f>
        <v>521.77357209339652</v>
      </c>
      <c r="BV81" s="24"/>
      <c r="BW81" s="52">
        <f>(BW74)*$C38*(1+$C40)^(BW49-1)</f>
        <v>1692.1518307275073</v>
      </c>
      <c r="BX81" s="52">
        <f>(BX74)*$D38*(1+$D40)^(BX49-1)</f>
        <v>1892.2988214587178</v>
      </c>
      <c r="BY81" s="52">
        <f>(BY74)*$E38*(1+$E40)^(BY49-1)</f>
        <v>2347.178345847833</v>
      </c>
      <c r="BZ81" s="52">
        <f>(BZ74)*$F38*(1+$F40)^(BZ49-1)</f>
        <v>362.76642070031909</v>
      </c>
      <c r="CA81" s="52">
        <f>(CA74)*$G38*(1+$G40)^(CA49-1)</f>
        <v>0</v>
      </c>
      <c r="CB81" s="52">
        <f>(CB74)*$H38*(1+$H40)^(CB49-1)</f>
        <v>0</v>
      </c>
      <c r="CC81" s="52">
        <f>(CC74)*$I38*(1+$I40)^(CC49-1)</f>
        <v>1073.5156775583112</v>
      </c>
      <c r="CD81" s="52">
        <f>(CD74)*$I38*(1+$I40)^(CD49-1)</f>
        <v>532.20904353526441</v>
      </c>
      <c r="CE81" s="24"/>
      <c r="CF81" s="52">
        <f>(CF74)*$C38*(1+$C40)^(CF49-1)</f>
        <v>1725.9948673420574</v>
      </c>
      <c r="CG81" s="52">
        <f>(CG74)*$D38*(1+$D40)^(CG49-1)</f>
        <v>1930.1447978878923</v>
      </c>
      <c r="CH81" s="52">
        <f>(CH74)*$E38*(1+$E40)^(CH49-1)</f>
        <v>2394.1219127647896</v>
      </c>
      <c r="CI81" s="52">
        <f>(CI74)*$F38*(1+$F40)^(CI49-1)</f>
        <v>370.02174911432547</v>
      </c>
      <c r="CJ81" s="52">
        <f>(CJ74)*$G38*(1+$G40)^(CJ49-1)</f>
        <v>0</v>
      </c>
      <c r="CK81" s="52">
        <f>(CK74)*$H38*(1+$H40)^(CK49-1)</f>
        <v>0</v>
      </c>
      <c r="CL81" s="52">
        <f>(CL74)*$I38*(1+$I40)^(CL49-1)</f>
        <v>1094.9859911094775</v>
      </c>
      <c r="CM81" s="52">
        <f>(CM74)*$I38*(1+$I40)^(CM49-1)</f>
        <v>542.85322440596974</v>
      </c>
    </row>
    <row r="82" spans="1:91" s="40" customFormat="1">
      <c r="A82" s="40" t="s">
        <v>45</v>
      </c>
      <c r="K82" s="42"/>
      <c r="L82" s="52">
        <f>(L75)*$C39*(1+$C41)^(L49-1)</f>
        <v>0</v>
      </c>
      <c r="M82" s="52">
        <f>(M75)*$D39*(1+$D41)^(M49-1)</f>
        <v>0</v>
      </c>
      <c r="N82" s="52">
        <f>(N75)*$E39*(1+$E41)^(N49-1)</f>
        <v>0</v>
      </c>
      <c r="O82" s="52">
        <f>(O75)*$F39*(1+$F41)^(O49-1)</f>
        <v>192.375</v>
      </c>
      <c r="P82" s="52">
        <f>(P75)*$G39*(1+$G41)^(P49-1)</f>
        <v>216</v>
      </c>
      <c r="Q82" s="52">
        <f>(Q75)*$H39*(1+$H41)^(Q49-1)</f>
        <v>223.50000000000003</v>
      </c>
      <c r="R82" s="52">
        <f>(R75)*$I39*(1+$I41)^(R49-1)</f>
        <v>0</v>
      </c>
      <c r="S82" s="52">
        <f>(S75)*$I39*(1+$I41)^(S49-1)</f>
        <v>108</v>
      </c>
      <c r="U82" s="52">
        <f>(U75)*$C39*(1+$C41)^(U49-1)</f>
        <v>0</v>
      </c>
      <c r="V82" s="52">
        <f>(V75)*$D39*(1+$D41)^(V49-1)</f>
        <v>0</v>
      </c>
      <c r="W82" s="52">
        <f>(W75)*$E39*(1+$E41)^(W49-1)</f>
        <v>0</v>
      </c>
      <c r="X82" s="52">
        <f>(X75)*$F39*(1+$F41)^(X49-1)</f>
        <v>196.2225</v>
      </c>
      <c r="Y82" s="52">
        <f>(Y75)*$G39*(1+$G41)^(Y49-1)</f>
        <v>220.32</v>
      </c>
      <c r="Z82" s="52">
        <f>(Z75)*$H39*(1+$H41)^(Z49-1)</f>
        <v>227.97000000000003</v>
      </c>
      <c r="AA82" s="52">
        <f>(AA75)*$I39*(1+$I41)^(AA49-1)</f>
        <v>0</v>
      </c>
      <c r="AB82" s="52">
        <f>(AB75)*$I39*(1+$I41)^(AB49-1)</f>
        <v>110.16</v>
      </c>
      <c r="AD82" s="52">
        <f>(AD75)*$C39*(1+$C41)^(AD49-1)</f>
        <v>0</v>
      </c>
      <c r="AE82" s="52">
        <f>(AE75)*$D39*(1+$D41)^(AE49-1)</f>
        <v>0</v>
      </c>
      <c r="AF82" s="52">
        <f>(AF75)*$E39*(1+$E41)^(AF49-1)</f>
        <v>0</v>
      </c>
      <c r="AG82" s="52">
        <f>(AG75)*$F39*(1+$F41)^(AG49-1)</f>
        <v>200.14695</v>
      </c>
      <c r="AH82" s="52">
        <f>(AH75)*$G39*(1+$G41)^(AH49-1)</f>
        <v>224.72640000000001</v>
      </c>
      <c r="AI82" s="52">
        <f>(AI75)*$H39*(1+$H41)^(AI49-1)</f>
        <v>232.52940000000004</v>
      </c>
      <c r="AJ82" s="52">
        <f>(AJ75)*$I39*(1+$I41)^(AJ49-1)</f>
        <v>0</v>
      </c>
      <c r="AK82" s="52">
        <f>(AK75)*$I39*(1+$I41)^(AK49-1)</f>
        <v>112.36320000000001</v>
      </c>
      <c r="AM82" s="52">
        <f>(AM75)*$C39*(1+$C41)^(AM49-1)</f>
        <v>0</v>
      </c>
      <c r="AN82" s="52">
        <f>(AN75)*$D39*(1+$D41)^(AN49-1)</f>
        <v>0</v>
      </c>
      <c r="AO82" s="52">
        <f>(AO75)*$E39*(1+$E41)^(AO49-1)</f>
        <v>0</v>
      </c>
      <c r="AP82" s="52">
        <f>(AP75)*$F39*(1+$F41)^(AP49-1)</f>
        <v>204.14988899999997</v>
      </c>
      <c r="AQ82" s="52">
        <f>(AQ75)*$G39*(1+$G41)^(AQ49-1)</f>
        <v>229.22092799999999</v>
      </c>
      <c r="AR82" s="52">
        <f>(AR75)*$H39*(1+$H41)^(AR49-1)</f>
        <v>237.17998800000001</v>
      </c>
      <c r="AS82" s="52">
        <f>(AS75)*$I39*(1+$I41)^(AS49-1)</f>
        <v>0</v>
      </c>
      <c r="AT82" s="52">
        <f>(AT75)*$I39*(1+$I41)^(AT49-1)</f>
        <v>114.61046399999999</v>
      </c>
      <c r="AV82" s="52">
        <f>(AV75)*$C39*(1+$C41)^(AV49-1)</f>
        <v>0</v>
      </c>
      <c r="AW82" s="52">
        <f>(AW75)*$D39*(1+$D41)^(AW49-1)</f>
        <v>0</v>
      </c>
      <c r="AX82" s="52">
        <f>(AX75)*$E39*(1+$E41)^(AX49-1)</f>
        <v>0</v>
      </c>
      <c r="AY82" s="52">
        <f>(AY75)*$F39*(1+$F41)^(AY49-1)</f>
        <v>208.23288678</v>
      </c>
      <c r="AZ82" s="52">
        <f>(AZ75)*$G39*(1+$G41)^(AZ49-1)</f>
        <v>233.80534656</v>
      </c>
      <c r="BA82" s="52">
        <f>(BA75)*$H39*(1+$H41)^(BA49-1)</f>
        <v>241.92358776000003</v>
      </c>
      <c r="BB82" s="52">
        <f>(BB75)*$I39*(1+$I41)^(BB49-1)</f>
        <v>0</v>
      </c>
      <c r="BC82" s="52">
        <f>(BC75)*$I39*(1+$I41)^(BC49-1)</f>
        <v>116.90267328</v>
      </c>
      <c r="BE82" s="52">
        <f>(BE75)*$C39*(1+$C41)^(BE49-1)</f>
        <v>0</v>
      </c>
      <c r="BF82" s="52">
        <f>(BF75)*$D39*(1+$D41)^(BF49-1)</f>
        <v>0</v>
      </c>
      <c r="BG82" s="52">
        <f>(BG75)*$E39*(1+$E41)^(BG49-1)</f>
        <v>0</v>
      </c>
      <c r="BH82" s="52">
        <f>(BH75)*$F39*(1+$F41)^(BH49-1)</f>
        <v>212.3975445156</v>
      </c>
      <c r="BI82" s="52">
        <f>(BI75)*$G39*(1+$G41)^(BI49-1)</f>
        <v>238.4814534912</v>
      </c>
      <c r="BJ82" s="52">
        <f>(BJ75)*$H39*(1+$H41)^(BJ49-1)</f>
        <v>246.76205951520004</v>
      </c>
      <c r="BK82" s="52">
        <f>(BK75)*$I39*(1+$I41)^(BK49-1)</f>
        <v>0</v>
      </c>
      <c r="BL82" s="52">
        <f>(BL75)*$I39*(1+$I41)^(BL49-1)</f>
        <v>119.2407267456</v>
      </c>
      <c r="BN82" s="52">
        <f>(BN75)*$C39*(1+$C41)^(BN49-1)</f>
        <v>0</v>
      </c>
      <c r="BO82" s="52">
        <f>(BO75)*$D39*(1+$D41)^(BO49-1)</f>
        <v>0</v>
      </c>
      <c r="BP82" s="52">
        <f>(BP75)*$E39*(1+$E41)^(BP49-1)</f>
        <v>0</v>
      </c>
      <c r="BQ82" s="52">
        <f>(BQ75)*$F39*(1+$F41)^(BQ49-1)</f>
        <v>216.64549540591202</v>
      </c>
      <c r="BR82" s="52">
        <f>(BR75)*$G39*(1+$G41)^(BR49-1)</f>
        <v>243.25108256102402</v>
      </c>
      <c r="BS82" s="52">
        <f>(BS75)*$H39*(1+$H41)^(BS49-1)</f>
        <v>251.69730070550403</v>
      </c>
      <c r="BT82" s="52">
        <f>(BT75)*$I39*(1+$I41)^(BT49-1)</f>
        <v>0</v>
      </c>
      <c r="BU82" s="52">
        <f>(BU75)*$I39*(1+$I41)^(BU49-1)</f>
        <v>121.62554128051201</v>
      </c>
      <c r="BV82" s="24"/>
      <c r="BW82" s="52">
        <f>(BW75)*$C39*(1+$C41)^(BW49-1)</f>
        <v>0</v>
      </c>
      <c r="BX82" s="52">
        <f>(BX75)*$D39*(1+$D41)^(BX49-1)</f>
        <v>0</v>
      </c>
      <c r="BY82" s="52">
        <f>(BY75)*$E39*(1+$E41)^(BY49-1)</f>
        <v>0</v>
      </c>
      <c r="BZ82" s="52">
        <f>(BZ75)*$F39*(1+$F41)^(BZ49-1)</f>
        <v>220.9784053140302</v>
      </c>
      <c r="CA82" s="52">
        <f>(CA75)*$G39*(1+$G41)^(CA49-1)</f>
        <v>248.11610421224444</v>
      </c>
      <c r="CB82" s="52">
        <f>(CB75)*$H39*(1+$H41)^(CB49-1)</f>
        <v>256.73124671961409</v>
      </c>
      <c r="CC82" s="52">
        <f>(CC75)*$I39*(1+$I41)^(CC49-1)</f>
        <v>0</v>
      </c>
      <c r="CD82" s="52">
        <f>(CD75)*$I39*(1+$I41)^(CD49-1)</f>
        <v>124.05805210612222</v>
      </c>
      <c r="CE82" s="24"/>
      <c r="CF82" s="52">
        <f>(CF75)*$C39*(1+$C41)^(CF49-1)</f>
        <v>0</v>
      </c>
      <c r="CG82" s="52">
        <f>(CG75)*$D39*(1+$D41)^(CG49-1)</f>
        <v>0</v>
      </c>
      <c r="CH82" s="52">
        <f>(CH75)*$E39*(1+$E41)^(CH49-1)</f>
        <v>0</v>
      </c>
      <c r="CI82" s="52">
        <f>(CI75)*$F39*(1+$F41)^(CI49-1)</f>
        <v>225.39797342031082</v>
      </c>
      <c r="CJ82" s="52">
        <f>(CJ75)*$G39*(1+$G41)^(CJ49-1)</f>
        <v>253.07842629648934</v>
      </c>
      <c r="CK82" s="52">
        <f>(CK75)*$H39*(1+$H41)^(CK49-1)</f>
        <v>261.86587165400636</v>
      </c>
      <c r="CL82" s="52">
        <f>(CL75)*$I39*(1+$I41)^(CL49-1)</f>
        <v>0</v>
      </c>
      <c r="CM82" s="52">
        <f>(CM75)*$I39*(1+$I41)^(CM49-1)</f>
        <v>126.53921314824467</v>
      </c>
    </row>
    <row r="83" spans="1:91">
      <c r="L83" s="19"/>
      <c r="M83" s="19"/>
      <c r="N83" s="19"/>
      <c r="O83" s="19"/>
      <c r="P83" s="19"/>
      <c r="Q83" s="19"/>
      <c r="R83" s="19"/>
      <c r="S83" s="19"/>
      <c r="U83" s="19"/>
      <c r="V83" s="19"/>
      <c r="W83" s="19"/>
      <c r="X83" s="19"/>
      <c r="Y83" s="19"/>
      <c r="Z83" s="19"/>
      <c r="AA83" s="19"/>
      <c r="AB83" s="19"/>
      <c r="BW83" s="1"/>
      <c r="BX83" s="1"/>
      <c r="BY83" s="1"/>
      <c r="BZ83" s="1"/>
      <c r="CA83" s="1"/>
      <c r="CB83" s="1"/>
      <c r="CC83" s="1"/>
      <c r="CD83" s="1"/>
      <c r="CF83" s="1"/>
      <c r="CG83" s="1"/>
      <c r="CH83" s="1"/>
      <c r="CI83" s="1"/>
      <c r="CJ83" s="1"/>
    </row>
    <row r="84" spans="1:91" s="7" customFormat="1" ht="20">
      <c r="A84" s="7" t="s">
        <v>33</v>
      </c>
      <c r="K84" s="33"/>
      <c r="BV84" s="34"/>
      <c r="CE84" s="34"/>
    </row>
    <row r="85" spans="1:91" s="54" customFormat="1" ht="19" thickBot="1">
      <c r="K85" s="55"/>
      <c r="L85" s="56">
        <f>L78+L81+L82</f>
        <v>1723.1200000000001</v>
      </c>
      <c r="M85" s="56">
        <f t="shared" ref="M85:S85" si="196">M78+M81+M82</f>
        <v>1897.3600000000001</v>
      </c>
      <c r="N85" s="56">
        <f t="shared" si="196"/>
        <v>2293.3600000000006</v>
      </c>
      <c r="O85" s="56">
        <f t="shared" si="196"/>
        <v>683.18499999999995</v>
      </c>
      <c r="P85" s="56">
        <f t="shared" si="196"/>
        <v>341</v>
      </c>
      <c r="Q85" s="56">
        <f t="shared" si="196"/>
        <v>348.5</v>
      </c>
      <c r="R85" s="56">
        <f t="shared" si="196"/>
        <v>1109.5600000000002</v>
      </c>
      <c r="S85" s="56">
        <f t="shared" si="196"/>
        <v>746.32</v>
      </c>
      <c r="U85" s="56">
        <f>U78+U81+U82</f>
        <v>1752.5824000000002</v>
      </c>
      <c r="V85" s="56">
        <f t="shared" ref="V85:AB85" si="197">V78+V81+V82</f>
        <v>1930.3072000000002</v>
      </c>
      <c r="W85" s="56">
        <f t="shared" si="197"/>
        <v>2334.2272000000003</v>
      </c>
      <c r="X85" s="56">
        <f t="shared" si="197"/>
        <v>693.34870000000001</v>
      </c>
      <c r="Y85" s="56">
        <f t="shared" si="197"/>
        <v>345.32</v>
      </c>
      <c r="Z85" s="56">
        <f t="shared" si="197"/>
        <v>352.97</v>
      </c>
      <c r="AA85" s="56">
        <f t="shared" si="197"/>
        <v>1128.2512000000002</v>
      </c>
      <c r="AB85" s="56">
        <f t="shared" si="197"/>
        <v>757.74640000000011</v>
      </c>
      <c r="AD85" s="56">
        <f>AD78+AD81+AD82</f>
        <v>1782.6340480000001</v>
      </c>
      <c r="AE85" s="56">
        <f t="shared" ref="AE85:AK85" si="198">AE78+AE81+AE82</f>
        <v>1963.9133440000001</v>
      </c>
      <c r="AF85" s="56">
        <f t="shared" si="198"/>
        <v>2375.9117440000005</v>
      </c>
      <c r="AG85" s="56">
        <f t="shared" si="198"/>
        <v>703.71567400000004</v>
      </c>
      <c r="AH85" s="56">
        <f t="shared" si="198"/>
        <v>349.72640000000001</v>
      </c>
      <c r="AI85" s="56">
        <f t="shared" si="198"/>
        <v>357.52940000000001</v>
      </c>
      <c r="AJ85" s="56">
        <f t="shared" si="198"/>
        <v>1147.3162240000001</v>
      </c>
      <c r="AK85" s="56">
        <f t="shared" si="198"/>
        <v>769.40132800000003</v>
      </c>
      <c r="AM85" s="56">
        <f>AM78+AM81+AM82</f>
        <v>2313.2867289599999</v>
      </c>
      <c r="AN85" s="56">
        <f t="shared" ref="AN85:AT85" si="199">AN78+AN81+AN82</f>
        <v>2498.1916108800001</v>
      </c>
      <c r="AO85" s="56">
        <f t="shared" si="199"/>
        <v>2918.4299788800004</v>
      </c>
      <c r="AP85" s="56">
        <f t="shared" si="199"/>
        <v>1064.28998748</v>
      </c>
      <c r="AQ85" s="56">
        <f t="shared" si="199"/>
        <v>604.22092799999996</v>
      </c>
      <c r="AR85" s="56">
        <f t="shared" si="199"/>
        <v>612.17998799999998</v>
      </c>
      <c r="AS85" s="56">
        <f t="shared" si="199"/>
        <v>1516.7625484800001</v>
      </c>
      <c r="AT85" s="56">
        <f t="shared" si="199"/>
        <v>1131.28935456</v>
      </c>
      <c r="AV85" s="56">
        <f>AV78+AV81+AV82</f>
        <v>2344.5524635392003</v>
      </c>
      <c r="AW85" s="56">
        <f t="shared" ref="AW85:BC85" si="200">AW78+AW81+AW82</f>
        <v>2533.1554430976003</v>
      </c>
      <c r="AX85" s="56">
        <f t="shared" si="200"/>
        <v>2961.7985784576003</v>
      </c>
      <c r="AY85" s="56">
        <f t="shared" si="200"/>
        <v>1075.0757872295999</v>
      </c>
      <c r="AZ85" s="56">
        <f t="shared" si="200"/>
        <v>608.80534655999998</v>
      </c>
      <c r="BA85" s="56">
        <f t="shared" si="200"/>
        <v>616.92358776000003</v>
      </c>
      <c r="BB85" s="56">
        <f t="shared" si="200"/>
        <v>1536.5977994496002</v>
      </c>
      <c r="BC85" s="56">
        <f t="shared" si="200"/>
        <v>1143.4151416512002</v>
      </c>
      <c r="BE85" s="56">
        <f>BE78+BE81+BE82</f>
        <v>2576.443512809984</v>
      </c>
      <c r="BF85" s="56">
        <f t="shared" ref="BF85:BL85" si="201">BF78+BF81+BF82</f>
        <v>2768.8185519595522</v>
      </c>
      <c r="BG85" s="56">
        <f t="shared" si="201"/>
        <v>3206.0345500267526</v>
      </c>
      <c r="BH85" s="56">
        <f t="shared" si="201"/>
        <v>1226.077302974192</v>
      </c>
      <c r="BI85" s="56">
        <f t="shared" si="201"/>
        <v>713.4814534912</v>
      </c>
      <c r="BJ85" s="56">
        <f t="shared" si="201"/>
        <v>721.76205951520001</v>
      </c>
      <c r="BK85" s="56">
        <f t="shared" si="201"/>
        <v>1696.8297554385922</v>
      </c>
      <c r="BL85" s="56">
        <f t="shared" si="201"/>
        <v>1295.7834444842242</v>
      </c>
      <c r="BN85" s="56">
        <f>BN78+BN81+BN82</f>
        <v>2608.9723830661842</v>
      </c>
      <c r="BO85" s="56">
        <f t="shared" ref="BO85:BU85" si="202">BO78+BO81+BO82</f>
        <v>2805.1949229987431</v>
      </c>
      <c r="BP85" s="56">
        <f t="shared" si="202"/>
        <v>3251.1552410272875</v>
      </c>
      <c r="BQ85" s="56">
        <f t="shared" si="202"/>
        <v>1237.2988490336759</v>
      </c>
      <c r="BR85" s="56">
        <f t="shared" si="202"/>
        <v>718.25108256102408</v>
      </c>
      <c r="BS85" s="56">
        <f t="shared" si="202"/>
        <v>726.69730070550406</v>
      </c>
      <c r="BT85" s="56">
        <f t="shared" si="202"/>
        <v>1717.4663505473641</v>
      </c>
      <c r="BU85" s="56">
        <f t="shared" si="202"/>
        <v>1308.3991133739084</v>
      </c>
      <c r="BV85" s="57"/>
      <c r="BW85" s="56">
        <f>BW78+BW81+BW82</f>
        <v>2607.1518307275073</v>
      </c>
      <c r="BX85" s="56">
        <f t="shared" ref="BX85:CD85" si="203">BX78+BX81+BX82</f>
        <v>2807.2988214587176</v>
      </c>
      <c r="BY85" s="56">
        <f t="shared" si="203"/>
        <v>3262.178345847833</v>
      </c>
      <c r="BZ85" s="56">
        <f t="shared" si="203"/>
        <v>1224.2448260143492</v>
      </c>
      <c r="CA85" s="56">
        <f t="shared" si="203"/>
        <v>705.61610421224441</v>
      </c>
      <c r="CB85" s="56">
        <f t="shared" si="203"/>
        <v>714.23124671961409</v>
      </c>
      <c r="CC85" s="56">
        <f t="shared" si="203"/>
        <v>1714.0156775583112</v>
      </c>
      <c r="CD85" s="56">
        <f t="shared" si="203"/>
        <v>1296.7670956413865</v>
      </c>
      <c r="CE85" s="57"/>
      <c r="CF85" s="56">
        <f>CF78+CF81+CF82</f>
        <v>2640.9948673420577</v>
      </c>
      <c r="CG85" s="56">
        <f t="shared" ref="CG85:CM85" si="204">CG78+CG81+CG82</f>
        <v>2845.1447978878923</v>
      </c>
      <c r="CH85" s="56">
        <f t="shared" si="204"/>
        <v>3309.1219127647896</v>
      </c>
      <c r="CI85" s="56">
        <f t="shared" si="204"/>
        <v>1235.9197225346363</v>
      </c>
      <c r="CJ85" s="56">
        <f t="shared" si="204"/>
        <v>710.5784262964894</v>
      </c>
      <c r="CK85" s="56">
        <f t="shared" si="204"/>
        <v>719.36587165400636</v>
      </c>
      <c r="CL85" s="56">
        <f t="shared" si="204"/>
        <v>1735.4859911094775</v>
      </c>
      <c r="CM85" s="56">
        <f t="shared" si="204"/>
        <v>1309.8924375542144</v>
      </c>
    </row>
    <row r="86" spans="1:91" ht="16" thickBot="1">
      <c r="A86" s="58"/>
      <c r="B86" s="59"/>
      <c r="C86" s="60" t="str">
        <f t="shared" ref="C86:J86" si="205">C6</f>
        <v>Civic Lx</v>
      </c>
      <c r="D86" s="60" t="str">
        <f t="shared" si="205"/>
        <v>Camry LE</v>
      </c>
      <c r="E86" s="60" t="str">
        <f t="shared" si="205"/>
        <v>Equinox LT</v>
      </c>
      <c r="F86" s="60" t="str">
        <f t="shared" si="205"/>
        <v>Volt</v>
      </c>
      <c r="G86" s="60" t="str">
        <f t="shared" si="205"/>
        <v>Leaf</v>
      </c>
      <c r="H86" s="60" t="str">
        <f t="shared" si="205"/>
        <v>iMiev</v>
      </c>
      <c r="I86" s="60" t="str">
        <f t="shared" si="205"/>
        <v>Prius</v>
      </c>
      <c r="J86" s="61" t="str">
        <f t="shared" si="205"/>
        <v>Prius branchable</v>
      </c>
    </row>
    <row r="87" spans="1:91">
      <c r="A87" s="62" t="s">
        <v>55</v>
      </c>
      <c r="B87" s="63"/>
      <c r="C87" s="64">
        <f>SUM(C88:C93)</f>
        <v>31117.486024843987</v>
      </c>
      <c r="D87" s="64">
        <f t="shared" ref="D87:J87" si="206">SUM(D88:D93)</f>
        <v>36981.360778831018</v>
      </c>
      <c r="E87" s="64">
        <f t="shared" si="206"/>
        <v>42309.481812323989</v>
      </c>
      <c r="F87" s="64">
        <f t="shared" si="206"/>
        <v>36848.623978118922</v>
      </c>
      <c r="G87" s="64">
        <f t="shared" si="206"/>
        <v>25679.999710232525</v>
      </c>
      <c r="H87" s="64">
        <f t="shared" si="206"/>
        <v>27182.641835731269</v>
      </c>
      <c r="I87" s="64">
        <f t="shared" si="206"/>
        <v>33373.085284775945</v>
      </c>
      <c r="J87" s="65">
        <f t="shared" si="206"/>
        <v>36174.364512575237</v>
      </c>
    </row>
    <row r="88" spans="1:91" s="29" customFormat="1">
      <c r="A88" s="66" t="s">
        <v>39</v>
      </c>
      <c r="B88" s="67"/>
      <c r="C88" s="68">
        <f>(1-BN59)*C15</f>
        <v>14079.351226751998</v>
      </c>
      <c r="D88" s="68">
        <f t="shared" ref="D88:J88" si="207">(1-BO59)*D15</f>
        <v>18095.478528959997</v>
      </c>
      <c r="E88" s="68">
        <f t="shared" si="207"/>
        <v>20191.347244655997</v>
      </c>
      <c r="F88" s="68">
        <f t="shared" si="207"/>
        <v>26694.136687535993</v>
      </c>
      <c r="G88" s="68">
        <f t="shared" si="207"/>
        <v>19536.741341958401</v>
      </c>
      <c r="H88" s="68">
        <f t="shared" si="207"/>
        <v>20815.537433798396</v>
      </c>
      <c r="I88" s="68">
        <f t="shared" si="207"/>
        <v>20676.371507359996</v>
      </c>
      <c r="J88" s="69">
        <f t="shared" si="207"/>
        <v>25611.624099740795</v>
      </c>
      <c r="K88" s="70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1:91" s="29" customFormat="1">
      <c r="A89" s="66" t="s">
        <v>78</v>
      </c>
      <c r="B89" s="67"/>
      <c r="C89" s="68">
        <f>BE62+(BE49*12*C22)-C15</f>
        <v>1936.5432617166225</v>
      </c>
      <c r="D89" s="68">
        <f t="shared" ref="D89:J89" si="208">BF62+(BF49*12*D22)-D15</f>
        <v>2488.9411769351282</v>
      </c>
      <c r="E89" s="68">
        <f t="shared" si="208"/>
        <v>2777.2172752763508</v>
      </c>
      <c r="F89" s="68">
        <f t="shared" si="208"/>
        <v>3671.6429398654655</v>
      </c>
      <c r="G89" s="68">
        <f t="shared" si="208"/>
        <v>2687.1795576619006</v>
      </c>
      <c r="H89" s="68">
        <f t="shared" si="208"/>
        <v>2863.0714659521691</v>
      </c>
      <c r="I89" s="68">
        <f t="shared" si="208"/>
        <v>2843.9298995003883</v>
      </c>
      <c r="J89" s="69">
        <f t="shared" si="208"/>
        <v>3522.7488307651074</v>
      </c>
      <c r="K89" s="70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1:91" s="29" customFormat="1">
      <c r="A90" s="66" t="s">
        <v>74</v>
      </c>
      <c r="B90" s="67"/>
      <c r="C90" s="68">
        <f>BN78+BE78+AV78+AM78+AD78+U78+L78</f>
        <v>4150</v>
      </c>
      <c r="D90" s="68">
        <f t="shared" ref="D90:J90" si="209">BO78+BF78+AW78+AN78+AE78+V78+M78</f>
        <v>4150</v>
      </c>
      <c r="E90" s="68">
        <f t="shared" si="209"/>
        <v>4150</v>
      </c>
      <c r="F90" s="68">
        <f t="shared" si="209"/>
        <v>2905</v>
      </c>
      <c r="G90" s="68">
        <f t="shared" si="209"/>
        <v>2075</v>
      </c>
      <c r="H90" s="68">
        <f t="shared" si="209"/>
        <v>2075</v>
      </c>
      <c r="I90" s="68">
        <f t="shared" si="209"/>
        <v>2905</v>
      </c>
      <c r="J90" s="69">
        <f t="shared" si="209"/>
        <v>2905</v>
      </c>
      <c r="K90" s="70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1:91" s="29" customFormat="1">
      <c r="A91" s="66" t="s">
        <v>75</v>
      </c>
      <c r="B91" s="67"/>
      <c r="C91" s="68">
        <f>BN81+BE81+AV81+AM81+AD81+U81+L81+BN82+BE82+AV82+AM82+AD821+U82+L82</f>
        <v>10951.591536375368</v>
      </c>
      <c r="D91" s="68">
        <f t="shared" ref="D91:J91" si="210">BO81+BF81+AW81+AN81+AE81+V81+M81+BO82+BF82+AW82+AN82+AE821+V82+M82</f>
        <v>12246.941072935897</v>
      </c>
      <c r="E91" s="68">
        <f t="shared" si="210"/>
        <v>15190.917292391641</v>
      </c>
      <c r="F91" s="68">
        <f t="shared" si="210"/>
        <v>3577.8443507174679</v>
      </c>
      <c r="G91" s="68">
        <f t="shared" si="210"/>
        <v>1381.0788106122241</v>
      </c>
      <c r="H91" s="68">
        <f t="shared" si="210"/>
        <v>1429.0329359807042</v>
      </c>
      <c r="I91" s="68">
        <f t="shared" si="210"/>
        <v>6947.7838779155582</v>
      </c>
      <c r="J91" s="69">
        <f t="shared" si="210"/>
        <v>4134.9915820693332</v>
      </c>
      <c r="K91" s="70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1:91" s="29" customFormat="1">
      <c r="A92" s="66" t="s">
        <v>76</v>
      </c>
      <c r="B92" s="67"/>
      <c r="C92" s="68"/>
      <c r="D92" s="68"/>
      <c r="E92" s="68"/>
      <c r="F92" s="68"/>
      <c r="G92" s="68"/>
      <c r="H92" s="68"/>
      <c r="I92" s="68"/>
      <c r="J92" s="69"/>
      <c r="K92" s="70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1:91" s="29" customFormat="1" ht="16" thickBot="1">
      <c r="A93" s="66" t="s">
        <v>77</v>
      </c>
      <c r="B93" s="67"/>
      <c r="C93" s="68"/>
      <c r="D93" s="68"/>
      <c r="E93" s="68"/>
      <c r="F93" s="68"/>
      <c r="G93" s="68"/>
      <c r="H93" s="68"/>
      <c r="I93" s="68"/>
      <c r="J93" s="69"/>
      <c r="K93" s="70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1:91">
      <c r="A94" s="71" t="s">
        <v>62</v>
      </c>
      <c r="B94" s="72"/>
      <c r="C94" s="73">
        <f>SUM(C95:C100)</f>
        <v>37718.820089830668</v>
      </c>
      <c r="D94" s="73">
        <f t="shared" ref="D94:J94" si="211">SUM(D95:D100)</f>
        <v>44372.987727675238</v>
      </c>
      <c r="E94" s="73">
        <f t="shared" si="211"/>
        <v>50821.402456951968</v>
      </c>
      <c r="F94" s="73">
        <f t="shared" si="211"/>
        <v>41874.401668536069</v>
      </c>
      <c r="G94" s="73">
        <f t="shared" si="211"/>
        <v>28973.899480769163</v>
      </c>
      <c r="H94" s="73">
        <f t="shared" si="211"/>
        <v>30616.851186683198</v>
      </c>
      <c r="I94" s="73">
        <f t="shared" si="211"/>
        <v>38809.823742045337</v>
      </c>
      <c r="J94" s="74">
        <f t="shared" si="211"/>
        <v>41242.595294320083</v>
      </c>
    </row>
    <row r="95" spans="1:91" s="29" customFormat="1">
      <c r="A95" s="75" t="s">
        <v>39</v>
      </c>
      <c r="B95" s="76"/>
      <c r="C95" s="68">
        <f>(1-CF59)*C15</f>
        <v>15432.538593669118</v>
      </c>
      <c r="D95" s="68">
        <f t="shared" ref="D95:J95" si="212">(1-CG59)*D15</f>
        <v>19834.661858457599</v>
      </c>
      <c r="E95" s="68">
        <f t="shared" si="212"/>
        <v>22131.967630671355</v>
      </c>
      <c r="F95" s="68">
        <f t="shared" si="212"/>
        <v>29259.749829404154</v>
      </c>
      <c r="G95" s="68">
        <f t="shared" si="212"/>
        <v>21414.446581986303</v>
      </c>
      <c r="H95" s="68">
        <f t="shared" si="212"/>
        <v>22816.149666376703</v>
      </c>
      <c r="I95" s="68">
        <f t="shared" si="212"/>
        <v>22663.6082959616</v>
      </c>
      <c r="J95" s="69">
        <f t="shared" si="212"/>
        <v>28073.195348290046</v>
      </c>
      <c r="K95" s="70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1:91" s="29" customFormat="1">
      <c r="A96" s="75" t="s">
        <v>78</v>
      </c>
      <c r="B96" s="76"/>
      <c r="C96" s="68">
        <f>CF62+(6*12*C22)-C15</f>
        <v>1936.5432617166225</v>
      </c>
      <c r="D96" s="68">
        <f t="shared" ref="D96:J96" si="213">CG62+(6*12*D22)-D15</f>
        <v>2488.9411769351282</v>
      </c>
      <c r="E96" s="68">
        <f t="shared" si="213"/>
        <v>2777.2172752763508</v>
      </c>
      <c r="F96" s="68">
        <f t="shared" si="213"/>
        <v>3671.6429398654655</v>
      </c>
      <c r="G96" s="68">
        <f t="shared" si="213"/>
        <v>2687.1795576619006</v>
      </c>
      <c r="H96" s="68">
        <f t="shared" si="213"/>
        <v>2863.0714659521691</v>
      </c>
      <c r="I96" s="68">
        <f t="shared" si="213"/>
        <v>2843.9298995003883</v>
      </c>
      <c r="J96" s="69">
        <f t="shared" si="213"/>
        <v>3522.7488307651074</v>
      </c>
      <c r="K96" s="70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1:88" s="29" customFormat="1">
      <c r="A97" s="75" t="s">
        <v>74</v>
      </c>
      <c r="B97" s="76"/>
      <c r="C97" s="68">
        <f>C90+CF78+BW78</f>
        <v>5980</v>
      </c>
      <c r="D97" s="68">
        <f t="shared" ref="D97:J97" si="214">D90+CG78+BX78</f>
        <v>5980</v>
      </c>
      <c r="E97" s="68">
        <f t="shared" si="214"/>
        <v>5980</v>
      </c>
      <c r="F97" s="68">
        <f t="shared" si="214"/>
        <v>4186</v>
      </c>
      <c r="G97" s="68">
        <f t="shared" si="214"/>
        <v>2990</v>
      </c>
      <c r="H97" s="68">
        <f t="shared" si="214"/>
        <v>2990</v>
      </c>
      <c r="I97" s="68">
        <f t="shared" si="214"/>
        <v>4186</v>
      </c>
      <c r="J97" s="69">
        <f t="shared" si="214"/>
        <v>4186</v>
      </c>
      <c r="K97" s="70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1:88" s="29" customFormat="1">
      <c r="A98" s="75" t="s">
        <v>75</v>
      </c>
      <c r="B98" s="76"/>
      <c r="C98" s="68">
        <f>C91+CF81+BW81+CF82+BW82</f>
        <v>14369.738234444932</v>
      </c>
      <c r="D98" s="68">
        <f t="shared" ref="D98:J98" si="215">D91+CG81+BX81+CG82+BX82</f>
        <v>16069.384692282509</v>
      </c>
      <c r="E98" s="68">
        <f t="shared" si="215"/>
        <v>19932.217551004265</v>
      </c>
      <c r="F98" s="68">
        <f t="shared" si="215"/>
        <v>4757.0088992664541</v>
      </c>
      <c r="G98" s="68">
        <f t="shared" si="215"/>
        <v>1882.2733411209579</v>
      </c>
      <c r="H98" s="68">
        <f t="shared" si="215"/>
        <v>1947.6300543543246</v>
      </c>
      <c r="I98" s="68">
        <f t="shared" si="215"/>
        <v>9116.2855465833472</v>
      </c>
      <c r="J98" s="69">
        <f t="shared" si="215"/>
        <v>5460.6511152649346</v>
      </c>
      <c r="K98" s="70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1:88" s="29" customFormat="1">
      <c r="A99" s="75" t="s">
        <v>76</v>
      </c>
      <c r="B99" s="76"/>
      <c r="C99" s="68"/>
      <c r="D99" s="68"/>
      <c r="E99" s="68"/>
      <c r="F99" s="68"/>
      <c r="G99" s="68"/>
      <c r="H99" s="68"/>
      <c r="I99" s="68"/>
      <c r="J99" s="69"/>
      <c r="K99" s="70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1:88" s="29" customFormat="1" ht="16" thickBot="1">
      <c r="A100" s="77" t="s">
        <v>77</v>
      </c>
      <c r="B100" s="78"/>
      <c r="C100" s="79"/>
      <c r="D100" s="79"/>
      <c r="E100" s="79"/>
      <c r="F100" s="79"/>
      <c r="G100" s="79"/>
      <c r="H100" s="79"/>
      <c r="I100" s="79"/>
      <c r="J100" s="80"/>
      <c r="K100" s="70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>
      <c r="C101" s="19"/>
      <c r="D101" s="19"/>
      <c r="E101" s="19"/>
      <c r="F101" s="19"/>
      <c r="G101" s="19"/>
      <c r="H101" s="19"/>
      <c r="I101" s="19"/>
      <c r="J101" s="19"/>
    </row>
    <row r="102" spans="1:88" ht="16" thickBot="1">
      <c r="A102" s="81" t="s">
        <v>80</v>
      </c>
      <c r="B102" s="82"/>
      <c r="C102" s="82"/>
    </row>
    <row r="103" spans="1:88">
      <c r="A103" s="83"/>
      <c r="B103" s="84" t="s">
        <v>81</v>
      </c>
      <c r="C103" s="85" t="s">
        <v>82</v>
      </c>
    </row>
    <row r="104" spans="1:88">
      <c r="A104" s="86" t="str">
        <f>C6</f>
        <v>Civic Lx</v>
      </c>
      <c r="B104" s="87">
        <f>C87</f>
        <v>31117.486024843987</v>
      </c>
      <c r="C104" s="88">
        <f>C94</f>
        <v>37718.820089830668</v>
      </c>
    </row>
    <row r="105" spans="1:88">
      <c r="A105" s="86" t="str">
        <f>D6</f>
        <v>Camry LE</v>
      </c>
      <c r="B105" s="87">
        <f>D87</f>
        <v>36981.360778831018</v>
      </c>
      <c r="C105" s="88">
        <f>D94</f>
        <v>44372.987727675238</v>
      </c>
    </row>
    <row r="106" spans="1:88">
      <c r="A106" s="86" t="str">
        <f>E6</f>
        <v>Equinox LT</v>
      </c>
      <c r="B106" s="87">
        <f>E87</f>
        <v>42309.481812323989</v>
      </c>
      <c r="C106" s="88">
        <f>E94</f>
        <v>50821.402456951968</v>
      </c>
    </row>
    <row r="107" spans="1:88">
      <c r="A107" s="86" t="str">
        <f>F6</f>
        <v>Volt</v>
      </c>
      <c r="B107" s="87">
        <f>F87</f>
        <v>36848.623978118922</v>
      </c>
      <c r="C107" s="88">
        <f>F94</f>
        <v>41874.401668536069</v>
      </c>
    </row>
    <row r="108" spans="1:88">
      <c r="A108" s="86" t="str">
        <f>G6</f>
        <v>Leaf</v>
      </c>
      <c r="B108" s="87">
        <f>G87</f>
        <v>25679.999710232525</v>
      </c>
      <c r="C108" s="88">
        <f>G94</f>
        <v>28973.899480769163</v>
      </c>
    </row>
    <row r="109" spans="1:88">
      <c r="A109" s="86" t="str">
        <f>H6</f>
        <v>iMiev</v>
      </c>
      <c r="B109" s="87">
        <f>H87</f>
        <v>27182.641835731269</v>
      </c>
      <c r="C109" s="88">
        <f>H94</f>
        <v>30616.851186683198</v>
      </c>
    </row>
    <row r="110" spans="1:88">
      <c r="A110" s="86" t="str">
        <f>I6</f>
        <v>Prius</v>
      </c>
      <c r="B110" s="87">
        <f>I87</f>
        <v>33373.085284775945</v>
      </c>
      <c r="C110" s="88">
        <f>I94</f>
        <v>38809.823742045337</v>
      </c>
    </row>
    <row r="111" spans="1:88" ht="16" thickBot="1">
      <c r="A111" s="89" t="str">
        <f>J6</f>
        <v>Prius branchable</v>
      </c>
      <c r="B111" s="90">
        <f>J87</f>
        <v>36174.364512575237</v>
      </c>
      <c r="C111" s="91">
        <f>J94</f>
        <v>41242.595294320083</v>
      </c>
    </row>
    <row r="114" spans="1:5" ht="16" thickBot="1">
      <c r="A114" s="6" t="s">
        <v>83</v>
      </c>
      <c r="B114" s="118" t="s">
        <v>81</v>
      </c>
      <c r="C114" s="118"/>
      <c r="D114" s="118" t="s">
        <v>84</v>
      </c>
      <c r="E114" s="118"/>
    </row>
    <row r="115" spans="1:5">
      <c r="A115" s="92">
        <v>1</v>
      </c>
      <c r="B115" s="93" t="str">
        <f>INDEX(A$104:C$111,MATCH(SMALL(B$104:B$111,A115),B$104:B$111,0),1)</f>
        <v>Leaf</v>
      </c>
      <c r="C115" s="94">
        <f>SMALL(B$104:B$111,A115)</f>
        <v>25679.999710232525</v>
      </c>
      <c r="D115" s="95" t="str">
        <f>INDEX(A$104:C$111,MATCH(SMALL(C$104:C$111,A115),C$104:C$111,0),1)</f>
        <v>Leaf</v>
      </c>
      <c r="E115" s="96">
        <f>SMALL(C$104:C$111,A115)</f>
        <v>28973.899480769163</v>
      </c>
    </row>
    <row r="116" spans="1:5">
      <c r="A116" s="97">
        <v>2</v>
      </c>
      <c r="B116" s="98" t="str">
        <f t="shared" ref="B116:B122" si="216">INDEX(A$104:C$111,MATCH(SMALL(B$104:B$111,A116),B$104:B$111,0),1)</f>
        <v>iMiev</v>
      </c>
      <c r="C116" s="99">
        <f t="shared" ref="C116:C122" si="217">SMALL(B$104:B$111,A116)</f>
        <v>27182.641835731269</v>
      </c>
      <c r="D116" s="100" t="str">
        <f t="shared" ref="D116:D122" si="218">INDEX(A$104:C$111,MATCH(SMALL(C$104:C$111,A116),C$104:C$111,0),1)</f>
        <v>iMiev</v>
      </c>
      <c r="E116" s="101">
        <f t="shared" ref="E116:E122" si="219">SMALL(C$104:C$111,A116)</f>
        <v>30616.851186683198</v>
      </c>
    </row>
    <row r="117" spans="1:5">
      <c r="A117" s="97">
        <v>3</v>
      </c>
      <c r="B117" s="98" t="str">
        <f t="shared" si="216"/>
        <v>Civic Lx</v>
      </c>
      <c r="C117" s="99">
        <f t="shared" si="217"/>
        <v>31117.486024843987</v>
      </c>
      <c r="D117" s="100" t="str">
        <f t="shared" si="218"/>
        <v>Civic Lx</v>
      </c>
      <c r="E117" s="101">
        <f t="shared" si="219"/>
        <v>37718.820089830668</v>
      </c>
    </row>
    <row r="118" spans="1:5">
      <c r="A118" s="97">
        <v>4</v>
      </c>
      <c r="B118" s="98" t="str">
        <f t="shared" si="216"/>
        <v>Prius</v>
      </c>
      <c r="C118" s="99">
        <f t="shared" si="217"/>
        <v>33373.085284775945</v>
      </c>
      <c r="D118" s="100" t="str">
        <f t="shared" si="218"/>
        <v>Prius</v>
      </c>
      <c r="E118" s="101">
        <f t="shared" si="219"/>
        <v>38809.823742045337</v>
      </c>
    </row>
    <row r="119" spans="1:5">
      <c r="A119" s="97">
        <v>5</v>
      </c>
      <c r="B119" s="98" t="str">
        <f t="shared" si="216"/>
        <v>Prius branchable</v>
      </c>
      <c r="C119" s="99">
        <f t="shared" si="217"/>
        <v>36174.364512575237</v>
      </c>
      <c r="D119" s="100" t="str">
        <f t="shared" si="218"/>
        <v>Prius branchable</v>
      </c>
      <c r="E119" s="101">
        <f t="shared" si="219"/>
        <v>41242.595294320083</v>
      </c>
    </row>
    <row r="120" spans="1:5">
      <c r="A120" s="97">
        <v>6</v>
      </c>
      <c r="B120" s="98" t="str">
        <f t="shared" si="216"/>
        <v>Volt</v>
      </c>
      <c r="C120" s="99">
        <f t="shared" si="217"/>
        <v>36848.623978118922</v>
      </c>
      <c r="D120" s="100" t="str">
        <f t="shared" si="218"/>
        <v>Volt</v>
      </c>
      <c r="E120" s="101">
        <f t="shared" si="219"/>
        <v>41874.401668536069</v>
      </c>
    </row>
    <row r="121" spans="1:5">
      <c r="A121" s="97">
        <v>7</v>
      </c>
      <c r="B121" s="98" t="str">
        <f t="shared" si="216"/>
        <v>Camry LE</v>
      </c>
      <c r="C121" s="99">
        <f t="shared" si="217"/>
        <v>36981.360778831018</v>
      </c>
      <c r="D121" s="100" t="str">
        <f t="shared" si="218"/>
        <v>Camry LE</v>
      </c>
      <c r="E121" s="101">
        <f t="shared" si="219"/>
        <v>44372.987727675238</v>
      </c>
    </row>
    <row r="122" spans="1:5" ht="16" thickBot="1">
      <c r="A122" s="102">
        <v>8</v>
      </c>
      <c r="B122" s="103" t="str">
        <f t="shared" si="216"/>
        <v>Equinox LT</v>
      </c>
      <c r="C122" s="104">
        <f t="shared" si="217"/>
        <v>42309.481812323989</v>
      </c>
      <c r="D122" s="105" t="str">
        <f t="shared" si="218"/>
        <v>Equinox LT</v>
      </c>
      <c r="E122" s="106">
        <f t="shared" si="219"/>
        <v>50821.402456951968</v>
      </c>
    </row>
  </sheetData>
  <sheetProtection password="DC8F" sheet="1" objects="1" scenarios="1"/>
  <sortState ref="BN43:BU43">
    <sortCondition descending="1" ref="BN42"/>
  </sortState>
  <mergeCells count="2">
    <mergeCell ref="B114:C114"/>
    <mergeCell ref="D114:E11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Gratton</dc:creator>
  <cp:lastModifiedBy>Charles Gratton</cp:lastModifiedBy>
  <dcterms:created xsi:type="dcterms:W3CDTF">2012-05-17T19:13:03Z</dcterms:created>
  <dcterms:modified xsi:type="dcterms:W3CDTF">2014-04-30T20:51:39Z</dcterms:modified>
</cp:coreProperties>
</file>